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ina\Desktop\"/>
    </mc:Choice>
  </mc:AlternateContent>
  <xr:revisionPtr revIDLastSave="0" documentId="13_ncr:1_{B7ABA773-BFA9-438D-A93A-32AA49C81F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rçamento" sheetId="1" r:id="rId1"/>
    <sheet name="Cronograma" sheetId="4" r:id="rId2"/>
    <sheet name="Composições" sheetId="5" r:id="rId3"/>
  </sheets>
  <calcPr calcId="191029"/>
</workbook>
</file>

<file path=xl/calcChain.xml><?xml version="1.0" encoding="utf-8"?>
<calcChain xmlns="http://schemas.openxmlformats.org/spreadsheetml/2006/main">
  <c r="D31" i="4" l="1"/>
  <c r="D30" i="4"/>
  <c r="B32" i="4"/>
  <c r="B31" i="4"/>
  <c r="B30" i="4"/>
  <c r="A23" i="4"/>
  <c r="I27" i="1"/>
  <c r="D9" i="4"/>
  <c r="B9" i="4"/>
  <c r="B19" i="4"/>
  <c r="B18" i="4"/>
  <c r="B17" i="4"/>
  <c r="B16" i="4"/>
  <c r="B15" i="4"/>
  <c r="F31" i="1"/>
  <c r="I30" i="1"/>
  <c r="J30" i="1" s="1"/>
  <c r="I23" i="1"/>
  <c r="J23" i="1" s="1"/>
  <c r="I21" i="1"/>
  <c r="J21" i="1" s="1"/>
  <c r="F19" i="1"/>
  <c r="I19" i="1"/>
  <c r="F20" i="1"/>
  <c r="I20" i="1"/>
  <c r="I18" i="1"/>
  <c r="J18" i="1" s="1"/>
  <c r="I14" i="1"/>
  <c r="J14" i="1" s="1"/>
  <c r="J19" i="1" l="1"/>
  <c r="J20" i="1"/>
  <c r="J17" i="1" l="1"/>
  <c r="C17" i="4" s="1"/>
  <c r="I28" i="1" l="1"/>
  <c r="I29" i="1"/>
  <c r="I31" i="1"/>
  <c r="I32" i="1"/>
  <c r="I25" i="1"/>
  <c r="I24" i="1"/>
  <c r="I16" i="1"/>
  <c r="I13" i="1"/>
  <c r="I12" i="1"/>
  <c r="J32" i="1" l="1"/>
  <c r="J28" i="1" l="1"/>
  <c r="F12" i="1" l="1"/>
  <c r="J29" i="1" l="1"/>
  <c r="J31" i="1"/>
  <c r="J25" i="1"/>
  <c r="J24" i="1" l="1"/>
  <c r="J22" i="1" l="1"/>
  <c r="C18" i="4" s="1"/>
  <c r="J12" i="1"/>
  <c r="J27" i="1" l="1"/>
  <c r="J26" i="1" l="1"/>
  <c r="C19" i="4" s="1"/>
  <c r="I19" i="4" l="1"/>
  <c r="E19" i="4"/>
  <c r="G19" i="4"/>
  <c r="K19" i="4"/>
  <c r="J16" i="1"/>
  <c r="J13" i="1"/>
  <c r="J11" i="1" l="1"/>
  <c r="C15" i="4" s="1"/>
  <c r="E15" i="4" l="1"/>
  <c r="G15" i="4"/>
  <c r="K15" i="4"/>
  <c r="K17" i="4"/>
  <c r="G17" i="4"/>
  <c r="I17" i="4"/>
  <c r="E17" i="4"/>
  <c r="J15" i="1"/>
  <c r="J33" i="1" l="1"/>
  <c r="C16" i="4"/>
  <c r="G16" i="4" s="1"/>
  <c r="I15" i="4"/>
  <c r="E16" i="4" l="1"/>
  <c r="I16" i="4"/>
  <c r="K16" i="4"/>
  <c r="I18" i="4" l="1"/>
  <c r="I20" i="4" s="1"/>
  <c r="E18" i="4"/>
  <c r="K18" i="4"/>
  <c r="K20" i="4" s="1"/>
  <c r="G18" i="4"/>
  <c r="G20" i="4" s="1"/>
  <c r="C20" i="4"/>
  <c r="D18" i="4" l="1"/>
  <c r="D19" i="4"/>
  <c r="D15" i="4"/>
  <c r="D17" i="4"/>
  <c r="D16" i="4"/>
  <c r="H20" i="4"/>
  <c r="L20" i="4"/>
  <c r="E20" i="4"/>
  <c r="N20" i="4" s="1"/>
  <c r="J20" i="4"/>
  <c r="D20" i="4" l="1"/>
  <c r="F20" i="4"/>
  <c r="O20" i="4" s="1"/>
</calcChain>
</file>

<file path=xl/sharedStrings.xml><?xml version="1.0" encoding="utf-8"?>
<sst xmlns="http://schemas.openxmlformats.org/spreadsheetml/2006/main" count="152" uniqueCount="105">
  <si>
    <t>Município de Itacurubi - RS</t>
  </si>
  <si>
    <t>Horista</t>
  </si>
  <si>
    <t>Mensalista</t>
  </si>
  <si>
    <t>PLANILHA ORÇAMENTÁRIA</t>
  </si>
  <si>
    <t>M2</t>
  </si>
  <si>
    <t>m²</t>
  </si>
  <si>
    <t>M3</t>
  </si>
  <si>
    <t>UN</t>
  </si>
  <si>
    <t>SINAPI</t>
  </si>
  <si>
    <t>M</t>
  </si>
  <si>
    <t>DADOS DO ORÇAMENTO</t>
  </si>
  <si>
    <t>Data-Referência (SINAPI Porto Alegre)</t>
  </si>
  <si>
    <t>Encargos sociais</t>
  </si>
  <si>
    <t>Obra:</t>
  </si>
  <si>
    <t>Proponente:</t>
  </si>
  <si>
    <t>ITEM</t>
  </si>
  <si>
    <t>FONTE</t>
  </si>
  <si>
    <t>CÓDIGO</t>
  </si>
  <si>
    <t>DESCRIÇÃO</t>
  </si>
  <si>
    <t>UNID</t>
  </si>
  <si>
    <t>QUANT</t>
  </si>
  <si>
    <t>CUSTO UNITÁRIO (SEM BDI) (R$)</t>
  </si>
  <si>
    <t>BDI (%)</t>
  </si>
  <si>
    <t>PREÇO UNITÁRIO (COM BDI) (R$)</t>
  </si>
  <si>
    <t>PREÇO TOTAL (R$)</t>
  </si>
  <si>
    <t>SERVIÇOS PRELIMINARES E GERAIS</t>
  </si>
  <si>
    <t>PLACA DE OBRA (PARA CONSTRUCAO CIVIL) EM CHAPA GALVANIZADA *N. 22*, ADESIVADA, DE *2,0 X 1,125* M</t>
  </si>
  <si>
    <t>4813-I</t>
  </si>
  <si>
    <t>Responsável Técnico pela Elaboração do Orçamento:</t>
  </si>
  <si>
    <t>1.0</t>
  </si>
  <si>
    <t>1.1</t>
  </si>
  <si>
    <t>1.2</t>
  </si>
  <si>
    <t>2.0</t>
  </si>
  <si>
    <t>2.1</t>
  </si>
  <si>
    <t>3.0</t>
  </si>
  <si>
    <t>3.1</t>
  </si>
  <si>
    <t>3.2</t>
  </si>
  <si>
    <t>3.3</t>
  </si>
  <si>
    <t>3.4</t>
  </si>
  <si>
    <t>4.0</t>
  </si>
  <si>
    <t>5.0</t>
  </si>
  <si>
    <t>5.1</t>
  </si>
  <si>
    <t>5.2</t>
  </si>
  <si>
    <t>5.3</t>
  </si>
  <si>
    <t>5.4</t>
  </si>
  <si>
    <t>TOTAL</t>
  </si>
  <si>
    <t>Área:</t>
  </si>
  <si>
    <t>CRONOGRAMA FÍSICO FINANCEIRO</t>
  </si>
  <si>
    <t>Total dos itens</t>
  </si>
  <si>
    <t>MÊS  1</t>
  </si>
  <si>
    <t>MÊS 2</t>
  </si>
  <si>
    <t>MÊS 3</t>
  </si>
  <si>
    <t>MÊS 4</t>
  </si>
  <si>
    <t>Itens</t>
  </si>
  <si>
    <t xml:space="preserve">Serviços </t>
  </si>
  <si>
    <t>Valor</t>
  </si>
  <si>
    <t>%</t>
  </si>
  <si>
    <t xml:space="preserve">TOTAL ACUMULADO </t>
  </si>
  <si>
    <t>Gelso dos Santos Soares</t>
  </si>
  <si>
    <t>Prefeito Municipal de Itacurubi</t>
  </si>
  <si>
    <t>ESTADO DO RIO GRANDE DO SUL</t>
  </si>
  <si>
    <t>MUNICÍPIO DE ITACURUBI</t>
  </si>
  <si>
    <t>Município de Itacurubi</t>
  </si>
  <si>
    <t>Responsável Técnico pela Elaboração do Cronograma Físico-Financeiro:</t>
  </si>
  <si>
    <t>____________________________</t>
  </si>
  <si>
    <t>BDI NÃO DESONERADO</t>
  </si>
  <si>
    <t>Declaro que os custos unitários adotados atendem ao regime de contribuição previdenciária, e NÃO DESONERADO sendo esta a alternativa mais adequada para a Administração Pública, e que o detalhamento de encargos sociais atendem ao estabelecido no SINAPI para o estado do RS, desta unidade da federação, para mão-de-obra horista e mensalista.</t>
  </si>
  <si>
    <t>Quadra poliesportiva</t>
  </si>
  <si>
    <t>LIMPEZA MECANIZADA DE CAMADA VEGETAL, VEGETAÇÃO E PEQUENAS ÁRVORES (DIÂMETRO DE TRONCO MENOR QUE 0,20 M), COM TRATOR DE ESTEIRAS.AF_05/2018</t>
  </si>
  <si>
    <t>1.3</t>
  </si>
  <si>
    <t>MOVIMENTAÇÃO DE TERRA</t>
  </si>
  <si>
    <t>ESCAVAÇÃO MANUAL DE VALA COM PROFUNDIDADE MENOR OU IGUAL A 1,30 M. AF_02/2021</t>
  </si>
  <si>
    <t>PISO</t>
  </si>
  <si>
    <t>TRATAMENTO DE JUNTA SERRADA, COM TARUGO DE POLIETILENO E SELANTE À BASE DE SILICONE. AF_06/2018</t>
  </si>
  <si>
    <t>PINTURA</t>
  </si>
  <si>
    <t>PINTURA DE DEMARCAÇÃO DE QUADRA POLIESPORTIVA COM BORRACHA CLORADA, E = 5 CM, APLICAÇÃO MANUAL. AF_05/2021</t>
  </si>
  <si>
    <t xml:space="preserve">EQUIPAMENTOS E ACESSÓRIOS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</si>
  <si>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</si>
  <si>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Carolina Franco Budel</t>
  </si>
  <si>
    <t>Engenheira Civil</t>
  </si>
  <si>
    <t>CREA RS 243252</t>
  </si>
  <si>
    <t xml:space="preserve">LOCAÇÃO COM CAVALETE COM ALTURA DE 0,50 M - 2 UTILIZAÇÕES. AF_10/2018 - A CADA 3,00M DE DISTÂNCIA </t>
  </si>
  <si>
    <t>EXECUÇÃO DE LAJE SOBRE SOLO, ESPESSURA DE 10 CM, FCK = 30 MPA, COM USO DE FORMAS EM MADEIRA SERRADA. AF_09/2021</t>
  </si>
  <si>
    <t>EXECUÇÃO DAS JUNTAS DE DILATAÇÃO PARA PISOS DE CONCRETO</t>
  </si>
  <si>
    <t>COMPOSIÇÃO</t>
  </si>
  <si>
    <t>ACABAMENTO POLIDO PARA PISO DE CONCRETO ARMADO OU LAJE SOBRE SOLO DE ALTA RESISTÊNCIA. AF_09/2021</t>
  </si>
  <si>
    <t>PINTURA DE PISO COM TINTA BORRACHA CLORADA, APLICAÇÃO MANUAL, DUAS DEMÃOS</t>
  </si>
  <si>
    <t>002</t>
  </si>
  <si>
    <t>PREPARO DO PISO CIMENTADO PARA PINTURA - LIXAMENTO E LIMPEZA. AF_05/2021</t>
  </si>
  <si>
    <t xml:space="preserve">CONJUNTO PARA FUTSAL COM PAR DE TRAVES OFICIAIS DE 3,00 X 2,00 M EM TUBO DE ACO GALVANIZADO 3" COM REQUADROS EM TUBO DE 1", PINTURA EM PRIMER COM TINTA ESMALTE SINTETICO E REDES DE POLIETILENO FIO 4 MM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</si>
  <si>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CONJUNTO PARA QUADRA DE  VOLEI COM POSTES EM TUBO DE ACO GALVANIZADO 3", H = *255* CM, PINTURA EM TINTA ESMALTE SINTETICO, REDE DE NYLON COM 2 MM, MALHA 10 X 10 CM E ANTENAS OFICIAIS EM FIBRA DE VIDRO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</si>
  <si>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PAR DE TABELAS DE BASQUETE DE COMPENSADO NAVAL, COM AROS E REDES - FORNECIMENTO E INSTALAÇÃO. AF_03/2022</t>
  </si>
  <si>
    <t>003</t>
  </si>
  <si>
    <t>PAR DE ESTRUTURA METÁLICA PARA FIXAÇÃO DE TABELA DE BASQUETE COM PERFIL U ENRIJECIDO, TRELIÇADA, COM CONTRAVENTAMENTO E AVANÇO DE 2,2OM - FABRICAÇÃO E INSTALAÇÃO (INCLUI-SE CHUMBADORES NA BASE E PARAFUSOS PARABOLT PARA FIXAÇÃO DA TABELA)</t>
  </si>
  <si>
    <t>CJ</t>
  </si>
  <si>
    <t>004</t>
  </si>
  <si>
    <t>PORTÃO 1,00X2,10M DE TUBO DE AÇO GALVANIZADO DE 2" E TELA DE ARAME GALVANIZADO</t>
  </si>
  <si>
    <t>4.1</t>
  </si>
  <si>
    <t>4.2</t>
  </si>
  <si>
    <t>4.3</t>
  </si>
  <si>
    <t>5.5</t>
  </si>
  <si>
    <t>5.6</t>
  </si>
  <si>
    <t>Itacurubi,  06 de Julho de 2023.</t>
  </si>
  <si>
    <t>___________________________________________</t>
  </si>
  <si>
    <t>SINAPI-I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</si>
</sst>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000"/>
    <numFmt numFmtId="166" formatCode="dd/mm/yyyy;@"/>
    <numFmt numFmtId="167" formatCode="_(* #,##0_);_(* \(#,##0\);_(* &quot;-&quot;??_);_(@_)"/>
  </numFmts>
  <fonts count="32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8"/>
      <color rgb="FFFF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Calibri"/>
      <family val="2"/>
      <scheme val="minor"/>
    </font>
    <font>
      <b/>
      <sz val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Times New Roman"/>
      <family val="1"/>
    </font>
    <font>
      <b/>
      <sz val="10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4" fontId="10" fillId="0" borderId="0" applyFont="0" applyFill="0" applyBorder="0" applyAlignment="0" applyProtection="0"/>
    <xf numFmtId="0" fontId="19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20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top"/>
    </xf>
    <xf numFmtId="0" fontId="12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2" fontId="12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2" fillId="2" borderId="8" xfId="0" applyNumberFormat="1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" fontId="17" fillId="0" borderId="7" xfId="0" applyNumberFormat="1" applyFont="1" applyBorder="1" applyAlignment="1">
      <alignment horizontal="center" vertical="center" shrinkToFit="1"/>
    </xf>
    <xf numFmtId="164" fontId="17" fillId="0" borderId="7" xfId="0" applyNumberFormat="1" applyFont="1" applyBorder="1" applyAlignment="1">
      <alignment horizontal="center" vertical="center" shrinkToFit="1"/>
    </xf>
    <xf numFmtId="2" fontId="11" fillId="0" borderId="7" xfId="0" applyNumberFormat="1" applyFont="1" applyBorder="1" applyAlignment="1">
      <alignment horizontal="center" vertical="center" wrapText="1"/>
    </xf>
    <xf numFmtId="44" fontId="12" fillId="0" borderId="0" xfId="1" applyFont="1" applyAlignment="1">
      <alignment horizontal="center" vertical="center" wrapText="1"/>
    </xf>
    <xf numFmtId="44" fontId="5" fillId="0" borderId="8" xfId="1" applyFont="1" applyBorder="1" applyAlignment="1">
      <alignment horizontal="center" vertical="center" wrapText="1"/>
    </xf>
    <xf numFmtId="44" fontId="5" fillId="0" borderId="7" xfId="1" applyFont="1" applyBorder="1" applyAlignment="1">
      <alignment horizontal="center" vertical="center" wrapText="1"/>
    </xf>
    <xf numFmtId="44" fontId="0" fillId="0" borderId="0" xfId="1" applyFont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 indent="35"/>
    </xf>
    <xf numFmtId="1" fontId="6" fillId="0" borderId="7" xfId="0" applyNumberFormat="1" applyFont="1" applyBorder="1" applyAlignment="1">
      <alignment horizontal="center" vertical="center" shrinkToFit="1"/>
    </xf>
    <xf numFmtId="164" fontId="5" fillId="0" borderId="7" xfId="0" applyNumberFormat="1" applyFont="1" applyBorder="1" applyAlignment="1">
      <alignment horizontal="center" vertical="center" wrapText="1"/>
    </xf>
    <xf numFmtId="44" fontId="14" fillId="0" borderId="0" xfId="0" applyNumberFormat="1" applyFont="1" applyAlignment="1">
      <alignment horizontal="left" vertical="center"/>
    </xf>
    <xf numFmtId="44" fontId="0" fillId="0" borderId="0" xfId="1" applyFont="1" applyBorder="1" applyAlignment="1">
      <alignment horizontal="center" vertical="top" wrapText="1"/>
    </xf>
    <xf numFmtId="0" fontId="20" fillId="0" borderId="0" xfId="2" applyFont="1" applyAlignment="1">
      <alignment horizontal="center" vertical="justify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0" fillId="0" borderId="0" xfId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center" wrapText="1"/>
    </xf>
    <xf numFmtId="44" fontId="22" fillId="0" borderId="0" xfId="1" applyFont="1" applyBorder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left" vertical="center" wrapText="1"/>
    </xf>
    <xf numFmtId="44" fontId="10" fillId="0" borderId="0" xfId="1" applyFont="1" applyAlignment="1">
      <alignment horizontal="left" vertical="center" wrapText="1"/>
    </xf>
    <xf numFmtId="166" fontId="1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44" fontId="12" fillId="0" borderId="0" xfId="1" applyFont="1" applyAlignment="1">
      <alignment horizontal="left" vertical="center" wrapText="1"/>
    </xf>
    <xf numFmtId="17" fontId="3" fillId="0" borderId="7" xfId="0" applyNumberFormat="1" applyFont="1" applyBorder="1" applyAlignment="1">
      <alignment horizontal="center"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44" fontId="3" fillId="2" borderId="7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20" fillId="0" borderId="0" xfId="2" applyFont="1" applyAlignment="1">
      <alignment horizontal="center" vertical="center"/>
    </xf>
    <xf numFmtId="44" fontId="5" fillId="0" borderId="7" xfId="1" applyFont="1" applyFill="1" applyBorder="1" applyAlignment="1">
      <alignment horizontal="center" vertical="center" wrapText="1"/>
    </xf>
    <xf numFmtId="0" fontId="21" fillId="0" borderId="0" xfId="2" applyFont="1" applyAlignment="1">
      <alignment horizontal="left" vertical="justify"/>
    </xf>
    <xf numFmtId="0" fontId="1" fillId="0" borderId="0" xfId="0" applyFont="1" applyAlignment="1">
      <alignment horizontal="center" vertical="top" wrapText="1"/>
    </xf>
    <xf numFmtId="10" fontId="5" fillId="0" borderId="1" xfId="3" applyNumberFormat="1" applyFont="1" applyBorder="1" applyAlignment="1">
      <alignment horizontal="center" vertical="center" wrapText="1"/>
    </xf>
    <xf numFmtId="10" fontId="17" fillId="0" borderId="7" xfId="3" applyNumberFormat="1" applyFont="1" applyBorder="1" applyAlignment="1">
      <alignment horizontal="center" vertical="center" wrapText="1"/>
    </xf>
    <xf numFmtId="10" fontId="4" fillId="0" borderId="0" xfId="3" applyNumberFormat="1" applyFont="1" applyAlignment="1">
      <alignment horizontal="right" vertical="center" wrapText="1"/>
    </xf>
    <xf numFmtId="10" fontId="20" fillId="0" borderId="0" xfId="3" applyNumberFormat="1" applyFont="1" applyAlignment="1">
      <alignment horizontal="center" vertical="justify"/>
    </xf>
    <xf numFmtId="10" fontId="10" fillId="0" borderId="0" xfId="3" applyNumberFormat="1" applyFont="1" applyAlignment="1">
      <alignment horizontal="left" vertical="center" wrapText="1"/>
    </xf>
    <xf numFmtId="10" fontId="0" fillId="0" borderId="0" xfId="3" applyNumberFormat="1" applyFont="1" applyAlignment="1">
      <alignment horizontal="left" vertical="top" wrapText="1" indent="35"/>
    </xf>
    <xf numFmtId="10" fontId="0" fillId="0" borderId="0" xfId="3" applyNumberFormat="1" applyFont="1" applyAlignment="1">
      <alignment horizontal="center" vertical="top"/>
    </xf>
    <xf numFmtId="44" fontId="11" fillId="0" borderId="7" xfId="1" applyFont="1" applyBorder="1" applyAlignment="1">
      <alignment horizontal="center" vertical="center" wrapText="1"/>
    </xf>
    <xf numFmtId="10" fontId="17" fillId="0" borderId="7" xfId="3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10" fontId="12" fillId="0" borderId="0" xfId="3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44" fontId="12" fillId="0" borderId="6" xfId="1" applyFont="1" applyBorder="1" applyAlignment="1">
      <alignment horizontal="center" vertical="center" wrapText="1"/>
    </xf>
    <xf numFmtId="10" fontId="12" fillId="0" borderId="6" xfId="3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8" fillId="0" borderId="0" xfId="0" applyFont="1"/>
    <xf numFmtId="0" fontId="11" fillId="0" borderId="0" xfId="0" applyFont="1"/>
    <xf numFmtId="0" fontId="28" fillId="0" borderId="0" xfId="0" applyFont="1"/>
    <xf numFmtId="0" fontId="11" fillId="0" borderId="7" xfId="0" applyFont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7" xfId="0" applyFont="1" applyBorder="1" applyAlignment="1">
      <alignment horizontal="left" vertical="center" wrapText="1"/>
    </xf>
    <xf numFmtId="44" fontId="11" fillId="0" borderId="7" xfId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1" fillId="5" borderId="7" xfId="0" applyNumberFormat="1" applyFont="1" applyFill="1" applyBorder="1" applyAlignment="1">
      <alignment horizontal="center" vertical="center"/>
    </xf>
    <xf numFmtId="10" fontId="11" fillId="5" borderId="7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43" fontId="29" fillId="0" borderId="0" xfId="4" applyFont="1" applyFill="1" applyBorder="1" applyAlignment="1">
      <alignment horizontal="center" vertical="center"/>
    </xf>
    <xf numFmtId="44" fontId="8" fillId="0" borderId="0" xfId="0" applyNumberFormat="1" applyFont="1" applyAlignment="1">
      <alignment vertical="center"/>
    </xf>
    <xf numFmtId="43" fontId="8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3" fontId="30" fillId="0" borderId="0" xfId="4" applyFont="1" applyBorder="1" applyAlignment="1">
      <alignment vertical="center"/>
    </xf>
    <xf numFmtId="44" fontId="12" fillId="0" borderId="0" xfId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1" fillId="0" borderId="19" xfId="0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5" borderId="20" xfId="0" applyFont="1" applyFill="1" applyBorder="1" applyAlignment="1">
      <alignment horizontal="center" vertical="center"/>
    </xf>
    <xf numFmtId="9" fontId="11" fillId="5" borderId="20" xfId="0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167" fontId="11" fillId="0" borderId="22" xfId="4" applyNumberFormat="1" applyFont="1" applyFill="1" applyBorder="1" applyAlignment="1">
      <alignment horizontal="center" vertical="center"/>
    </xf>
    <xf numFmtId="44" fontId="27" fillId="4" borderId="22" xfId="1" applyFont="1" applyFill="1" applyBorder="1" applyAlignment="1">
      <alignment vertical="center"/>
    </xf>
    <xf numFmtId="43" fontId="11" fillId="0" borderId="22" xfId="4" applyFont="1" applyFill="1" applyBorder="1" applyAlignment="1">
      <alignment horizontal="center" vertical="center"/>
    </xf>
    <xf numFmtId="43" fontId="11" fillId="0" borderId="23" xfId="4" applyFont="1" applyFill="1" applyBorder="1" applyAlignment="1">
      <alignment horizontal="center" vertical="center"/>
    </xf>
    <xf numFmtId="44" fontId="12" fillId="0" borderId="0" xfId="1" applyFont="1" applyFill="1" applyAlignment="1">
      <alignment horizontal="center" vertical="center" wrapText="1"/>
    </xf>
    <xf numFmtId="44" fontId="12" fillId="0" borderId="0" xfId="1" applyFont="1" applyFill="1" applyAlignment="1">
      <alignment horizontal="center" wrapText="1"/>
    </xf>
    <xf numFmtId="44" fontId="12" fillId="0" borderId="0" xfId="1" applyFont="1" applyFill="1" applyAlignment="1">
      <alignment horizontal="left" vertical="center" wrapText="1"/>
    </xf>
    <xf numFmtId="44" fontId="12" fillId="0" borderId="6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17" fillId="0" borderId="7" xfId="1" applyFont="1" applyFill="1" applyBorder="1" applyAlignment="1">
      <alignment horizontal="center" vertical="center" wrapText="1"/>
    </xf>
    <xf numFmtId="44" fontId="10" fillId="0" borderId="0" xfId="1" applyFont="1" applyFill="1" applyAlignment="1">
      <alignment horizontal="left" vertical="center" wrapText="1"/>
    </xf>
    <xf numFmtId="44" fontId="0" fillId="0" borderId="0" xfId="1" applyFont="1" applyFill="1" applyAlignment="1">
      <alignment horizontal="center" vertical="top"/>
    </xf>
    <xf numFmtId="44" fontId="0" fillId="0" borderId="0" xfId="0" applyNumberFormat="1" applyAlignment="1">
      <alignment horizontal="left" vertical="center"/>
    </xf>
    <xf numFmtId="44" fontId="16" fillId="2" borderId="11" xfId="1" applyFont="1" applyFill="1" applyBorder="1" applyAlignment="1">
      <alignment horizontal="center" vertical="center" wrapText="1"/>
    </xf>
    <xf numFmtId="44" fontId="3" fillId="2" borderId="8" xfId="1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shrinkToFit="1"/>
    </xf>
    <xf numFmtId="0" fontId="16" fillId="2" borderId="12" xfId="0" applyFont="1" applyFill="1" applyBorder="1" applyAlignment="1">
      <alignment horizontal="center" vertical="center" wrapText="1"/>
    </xf>
    <xf numFmtId="44" fontId="16" fillId="2" borderId="13" xfId="1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 wrapText="1"/>
    </xf>
    <xf numFmtId="44" fontId="9" fillId="0" borderId="14" xfId="1" applyFont="1" applyBorder="1" applyAlignment="1">
      <alignment horizontal="right" vertical="center" wrapText="1"/>
    </xf>
    <xf numFmtId="44" fontId="11" fillId="0" borderId="7" xfId="1" applyFont="1" applyFill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shrinkToFit="1"/>
    </xf>
    <xf numFmtId="44" fontId="10" fillId="0" borderId="0" xfId="1" applyFont="1" applyBorder="1" applyAlignment="1">
      <alignment horizontal="left" vertical="top" wrapText="1"/>
    </xf>
    <xf numFmtId="0" fontId="20" fillId="0" borderId="0" xfId="2" applyFont="1" applyAlignment="1">
      <alignment horizontal="left" vertical="justify"/>
    </xf>
    <xf numFmtId="0" fontId="20" fillId="0" borderId="0" xfId="2" applyFont="1" applyAlignment="1">
      <alignment horizontal="left" vertical="center"/>
    </xf>
    <xf numFmtId="10" fontId="20" fillId="0" borderId="0" xfId="3" applyNumberFormat="1" applyFont="1" applyAlignment="1">
      <alignment horizontal="left" vertical="justify"/>
    </xf>
    <xf numFmtId="44" fontId="0" fillId="0" borderId="0" xfId="1" applyFont="1" applyBorder="1" applyAlignment="1">
      <alignment horizontal="left" vertical="top" wrapText="1"/>
    </xf>
    <xf numFmtId="44" fontId="0" fillId="0" borderId="0" xfId="1" applyFont="1" applyBorder="1" applyAlignment="1">
      <alignment horizontal="center" vertical="top"/>
    </xf>
    <xf numFmtId="44" fontId="18" fillId="0" borderId="0" xfId="1" applyFont="1" applyFill="1" applyBorder="1" applyAlignment="1">
      <alignment horizontal="center" vertical="center"/>
    </xf>
    <xf numFmtId="164" fontId="17" fillId="0" borderId="11" xfId="0" applyNumberFormat="1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wrapText="1"/>
    </xf>
    <xf numFmtId="2" fontId="11" fillId="0" borderId="11" xfId="0" applyNumberFormat="1" applyFont="1" applyBorder="1" applyAlignment="1">
      <alignment horizontal="center" vertical="center" wrapText="1"/>
    </xf>
    <xf numFmtId="44" fontId="11" fillId="0" borderId="11" xfId="1" applyFont="1" applyFill="1" applyBorder="1" applyAlignment="1">
      <alignment horizontal="center" vertical="center" wrapText="1"/>
    </xf>
    <xf numFmtId="10" fontId="17" fillId="0" borderId="11" xfId="3" applyNumberFormat="1" applyFont="1" applyBorder="1" applyAlignment="1">
      <alignment horizontal="center" vertical="center" wrapText="1"/>
    </xf>
    <xf numFmtId="44" fontId="11" fillId="0" borderId="11" xfId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164" fontId="2" fillId="2" borderId="7" xfId="0" applyNumberFormat="1" applyFont="1" applyFill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/>
    </xf>
    <xf numFmtId="44" fontId="16" fillId="2" borderId="7" xfId="1" applyFont="1" applyFill="1" applyBorder="1" applyAlignment="1">
      <alignment horizontal="center" vertical="center" wrapText="1"/>
    </xf>
    <xf numFmtId="49" fontId="5" fillId="0" borderId="24" xfId="0" applyNumberFormat="1" applyFont="1" applyBorder="1" applyAlignment="1" applyProtection="1">
      <alignment vertical="center" wrapText="1"/>
      <protection locked="0"/>
    </xf>
    <xf numFmtId="44" fontId="16" fillId="0" borderId="0" xfId="0" applyNumberFormat="1" applyFont="1" applyAlignment="1">
      <alignment horizontal="left" vertical="center"/>
    </xf>
    <xf numFmtId="44" fontId="27" fillId="0" borderId="22" xfId="1" applyFont="1" applyFill="1" applyBorder="1" applyAlignment="1">
      <alignment vertical="center"/>
    </xf>
    <xf numFmtId="4" fontId="0" fillId="0" borderId="0" xfId="0" applyNumberFormat="1" applyAlignment="1">
      <alignment horizontal="left" vertical="center"/>
    </xf>
    <xf numFmtId="49" fontId="17" fillId="0" borderId="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16" fillId="2" borderId="13" xfId="0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0" fontId="3" fillId="2" borderId="7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21" fillId="0" borderId="0" xfId="2" applyFont="1" applyAlignment="1">
      <alignment horizontal="left" vertical="justify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7" fillId="0" borderId="7" xfId="0" applyFont="1" applyBorder="1" applyAlignment="1">
      <alignment horizontal="center"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20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5">
    <cellStyle name="Moeda" xfId="1" builtinId="4"/>
    <cellStyle name="Normal" xfId="0" builtinId="0"/>
    <cellStyle name="Normal_ORÇAMENTO-HAB" xfId="2" xr:uid="{15CFD3D0-A676-4F01-BB38-1B7EAE329530}"/>
    <cellStyle name="Porcentagem" xfId="3" builtinId="5"/>
    <cellStyle name="Vírgula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487679</xdr:colOff>
      <xdr:row>0</xdr:row>
      <xdr:rowOff>160020</xdr:rowOff>
    </xdr:from>
    <xdr:to>
      <xdr:col>3</xdr:col>
      <xdr:colOff>623494</xdr:colOff>
      <xdr:row>4</xdr:row>
      <xdr:rowOff>121920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A3416724-3692-FF67-2CD4-F4411B82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27660"/>
          <a:ext cx="1941755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243841</xdr:colOff>
      <xdr:row>2</xdr:row>
      <xdr:rowOff>0</xdr:rowOff>
    </xdr:from>
    <xdr:to>
      <xdr:col>1</xdr:col>
      <xdr:colOff>2202181</xdr:colOff>
      <xdr:row>6</xdr:row>
      <xdr:rowOff>111894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DD4D93-1AA6-4B6D-97FF-6F57174F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1" y="335280"/>
          <a:ext cx="1958340" cy="797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160020</xdr:colOff>
      <xdr:row>0</xdr:row>
      <xdr:rowOff>121920</xdr:rowOff>
    </xdr:from>
    <xdr:to>
      <xdr:col>13</xdr:col>
      <xdr:colOff>244534</xdr:colOff>
      <xdr:row>20</xdr:row>
      <xdr:rowOff>68866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6BD475-B0DF-5E87-8704-68967F3FD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020" y="121920"/>
          <a:ext cx="8009314" cy="3299746"/>
        </a:xfrm>
        <a:prstGeom prst="rect">
          <a:avLst/>
        </a:prstGeom>
      </xdr:spPr>
    </xdr:pic>
    <xdr:clientData/>
  </xdr:twoCellAnchor>
  <xdr:twoCellAnchor editAs="oneCell">
    <xdr:from>
      <xdr:col>0</xdr:col>
      <xdr:colOff>137160</xdr:colOff>
      <xdr:row>20</xdr:row>
      <xdr:rowOff>106680</xdr:rowOff>
    </xdr:from>
    <xdr:to>
      <xdr:col>13</xdr:col>
      <xdr:colOff>335984</xdr:colOff>
      <xdr:row>42</xdr:row>
      <xdr:rowOff>160344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58664A1-39B7-A6D6-D64C-68F39E46C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7160" y="3459480"/>
          <a:ext cx="8123624" cy="3741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7"/>
  <sheetViews>
    <sheetView tabSelected="1" topLeftCell="A55" workbookViewId="0">
      <selection activeCell="J33" sqref="J33"/>
    </sheetView>
  </sheetViews>
  <sheetFormatPr defaultRowHeight="13.2" x14ac:dyDescent="0.25"/>
  <cols>
    <col min="1" max="1" width="8.77734375" style="32" customWidth="1"/>
    <col min="2" max="2" width="9.6640625" style="3" customWidth="1"/>
    <col min="3" max="3" width="8.77734375" style="4" customWidth="1"/>
    <col min="4" max="4" width="51.109375" style="40" customWidth="1"/>
    <col min="5" max="5" width="8.77734375" customWidth="1"/>
    <col min="6" max="6" width="8.77734375" style="5" customWidth="1"/>
    <col min="7" max="7" width="12.77734375" style="125" customWidth="1"/>
    <col min="8" max="8" width="8.77734375" style="67" customWidth="1"/>
    <col min="9" max="9" width="12.77734375" style="29" customWidth="1"/>
    <col min="10" max="10" width="14.77734375" style="3" customWidth="1"/>
    <col min="11" max="11" width="11.44140625" customWidth="1"/>
    <col min="12" max="12" width="12.77734375" customWidth="1"/>
    <col min="14" max="14" width="20.33203125" customWidth="1"/>
  </cols>
  <sheetData>
    <row r="2" spans="1:10" ht="15" customHeight="1" x14ac:dyDescent="0.25">
      <c r="A2" s="73"/>
      <c r="B2" s="73"/>
      <c r="C2" s="73"/>
      <c r="D2" s="73"/>
      <c r="E2" s="6"/>
      <c r="F2" s="7"/>
      <c r="G2" s="118"/>
      <c r="H2" s="179" t="s">
        <v>10</v>
      </c>
      <c r="I2" s="179"/>
      <c r="J2" s="179"/>
    </row>
    <row r="3" spans="1:10" ht="22.05" customHeight="1" x14ac:dyDescent="0.3">
      <c r="A3" s="73"/>
      <c r="B3" s="73"/>
      <c r="C3" s="73"/>
      <c r="D3" s="75" t="s">
        <v>60</v>
      </c>
      <c r="E3" s="8"/>
      <c r="F3" s="9"/>
      <c r="G3" s="119"/>
      <c r="H3" s="178" t="s">
        <v>11</v>
      </c>
      <c r="I3" s="178"/>
      <c r="J3" s="53">
        <v>45047</v>
      </c>
    </row>
    <row r="4" spans="1:10" ht="22.05" customHeight="1" x14ac:dyDescent="0.3">
      <c r="A4" s="73"/>
      <c r="B4" s="73"/>
      <c r="C4" s="73"/>
      <c r="D4" s="60" t="s">
        <v>61</v>
      </c>
      <c r="E4" s="74"/>
      <c r="F4" s="9"/>
      <c r="G4" s="119"/>
      <c r="H4" s="178" t="s">
        <v>65</v>
      </c>
      <c r="I4" s="178"/>
      <c r="J4" s="54">
        <v>0.20349999999999999</v>
      </c>
    </row>
    <row r="5" spans="1:10" ht="12.9" customHeight="1" x14ac:dyDescent="0.3">
      <c r="A5" s="73"/>
      <c r="B5" s="73"/>
      <c r="C5" s="73"/>
      <c r="D5" s="73"/>
      <c r="E5" s="74"/>
      <c r="F5" s="9"/>
      <c r="G5" s="119"/>
      <c r="H5" s="180" t="s">
        <v>12</v>
      </c>
      <c r="I5" s="55" t="s">
        <v>1</v>
      </c>
      <c r="J5" s="54">
        <v>0.83340000000000003</v>
      </c>
    </row>
    <row r="6" spans="1:10" ht="15" customHeight="1" x14ac:dyDescent="0.3">
      <c r="A6" s="73"/>
      <c r="B6" s="73"/>
      <c r="C6" s="73"/>
      <c r="D6" s="73"/>
      <c r="E6" s="8"/>
      <c r="F6" s="9"/>
      <c r="G6" s="119"/>
      <c r="H6" s="180"/>
      <c r="I6" s="55" t="s">
        <v>2</v>
      </c>
      <c r="J6" s="54">
        <v>0.4632</v>
      </c>
    </row>
    <row r="7" spans="1:10" s="43" customFormat="1" ht="15" customHeight="1" x14ac:dyDescent="0.25">
      <c r="A7" s="181" t="s">
        <v>13</v>
      </c>
      <c r="B7" s="181"/>
      <c r="C7" s="183" t="s">
        <v>67</v>
      </c>
      <c r="D7" s="183"/>
      <c r="E7" s="51" t="s">
        <v>46</v>
      </c>
      <c r="F7" s="7">
        <v>495</v>
      </c>
      <c r="G7" s="120" t="s">
        <v>5</v>
      </c>
      <c r="H7" s="76"/>
      <c r="I7" s="26"/>
      <c r="J7" s="77"/>
    </row>
    <row r="8" spans="1:10" s="43" customFormat="1" ht="15" customHeight="1" x14ac:dyDescent="0.25">
      <c r="A8" s="182" t="s">
        <v>14</v>
      </c>
      <c r="B8" s="182"/>
      <c r="C8" s="184" t="s">
        <v>0</v>
      </c>
      <c r="D8" s="184"/>
      <c r="E8" s="78"/>
      <c r="F8" s="79"/>
      <c r="G8" s="121"/>
      <c r="H8" s="81"/>
      <c r="I8" s="80"/>
      <c r="J8" s="82"/>
    </row>
    <row r="9" spans="1:10" ht="15" customHeight="1" x14ac:dyDescent="0.25">
      <c r="A9" s="189" t="s">
        <v>3</v>
      </c>
      <c r="B9" s="190"/>
      <c r="C9" s="190"/>
      <c r="D9" s="190"/>
      <c r="E9" s="190"/>
      <c r="F9" s="190"/>
      <c r="G9" s="190"/>
      <c r="H9" s="190"/>
      <c r="I9" s="190"/>
      <c r="J9" s="191"/>
    </row>
    <row r="10" spans="1:10" s="12" customFormat="1" ht="45" customHeight="1" x14ac:dyDescent="0.25">
      <c r="A10" s="31" t="s">
        <v>15</v>
      </c>
      <c r="B10" s="10" t="s">
        <v>16</v>
      </c>
      <c r="C10" s="10" t="s">
        <v>17</v>
      </c>
      <c r="D10" s="10" t="s">
        <v>18</v>
      </c>
      <c r="E10" s="10" t="s">
        <v>19</v>
      </c>
      <c r="F10" s="11" t="s">
        <v>20</v>
      </c>
      <c r="G10" s="122" t="s">
        <v>21</v>
      </c>
      <c r="H10" s="61" t="s">
        <v>22</v>
      </c>
      <c r="I10" s="27" t="s">
        <v>23</v>
      </c>
      <c r="J10" s="18" t="s">
        <v>24</v>
      </c>
    </row>
    <row r="11" spans="1:10" s="13" customFormat="1" ht="16.95" customHeight="1" x14ac:dyDescent="0.25">
      <c r="A11" s="14" t="s">
        <v>29</v>
      </c>
      <c r="B11" s="15"/>
      <c r="C11" s="166" t="s">
        <v>25</v>
      </c>
      <c r="D11" s="167"/>
      <c r="E11" s="167"/>
      <c r="F11" s="168"/>
      <c r="G11" s="169"/>
      <c r="H11" s="170"/>
      <c r="I11" s="127"/>
      <c r="J11" s="128">
        <f>SUM(J12:J14)</f>
        <v>3657.9299349999997</v>
      </c>
    </row>
    <row r="12" spans="1:10" s="12" customFormat="1" ht="30" customHeight="1" x14ac:dyDescent="0.25">
      <c r="A12" s="24" t="s">
        <v>30</v>
      </c>
      <c r="B12" s="20" t="s">
        <v>8</v>
      </c>
      <c r="C12" s="21" t="s">
        <v>27</v>
      </c>
      <c r="D12" s="90" t="s">
        <v>26</v>
      </c>
      <c r="E12" s="21" t="s">
        <v>4</v>
      </c>
      <c r="F12" s="25">
        <f>2*1.125</f>
        <v>2.25</v>
      </c>
      <c r="G12" s="123">
        <v>250</v>
      </c>
      <c r="H12" s="62">
        <v>0.20349999999999999</v>
      </c>
      <c r="I12" s="68">
        <f>G12*1.2035</f>
        <v>300.875</v>
      </c>
      <c r="J12" s="68">
        <f>I12*F12</f>
        <v>676.96875</v>
      </c>
    </row>
    <row r="13" spans="1:10" s="12" customFormat="1" ht="30" customHeight="1" x14ac:dyDescent="0.25">
      <c r="A13" s="143" t="s">
        <v>31</v>
      </c>
      <c r="B13" s="144" t="s">
        <v>8</v>
      </c>
      <c r="C13" s="145">
        <v>99061</v>
      </c>
      <c r="D13" s="146" t="s">
        <v>81</v>
      </c>
      <c r="E13" s="144" t="s">
        <v>7</v>
      </c>
      <c r="F13" s="147">
        <v>26</v>
      </c>
      <c r="G13" s="148">
        <v>87.46</v>
      </c>
      <c r="H13" s="149">
        <v>0.20349999999999999</v>
      </c>
      <c r="I13" s="150">
        <f>G13*1.2035</f>
        <v>105.25810999999999</v>
      </c>
      <c r="J13" s="150">
        <f>I13*F13</f>
        <v>2736.7108599999997</v>
      </c>
    </row>
    <row r="14" spans="1:10" s="12" customFormat="1" ht="40.049999999999997" customHeight="1" x14ac:dyDescent="0.25">
      <c r="A14" s="24" t="s">
        <v>69</v>
      </c>
      <c r="B14" s="22" t="s">
        <v>8</v>
      </c>
      <c r="C14" s="23">
        <v>98525</v>
      </c>
      <c r="D14" s="56" t="s">
        <v>68</v>
      </c>
      <c r="E14" s="22" t="s">
        <v>4</v>
      </c>
      <c r="F14" s="25">
        <v>495</v>
      </c>
      <c r="G14" s="134">
        <v>0.41</v>
      </c>
      <c r="H14" s="62">
        <v>0.20349999999999999</v>
      </c>
      <c r="I14" s="68">
        <f>G14*1.2035</f>
        <v>0.49343499999999996</v>
      </c>
      <c r="J14" s="68">
        <f>I14*F14</f>
        <v>244.25032499999998</v>
      </c>
    </row>
    <row r="15" spans="1:10" s="13" customFormat="1" ht="16.95" customHeight="1" x14ac:dyDescent="0.25">
      <c r="A15" s="129" t="s">
        <v>32</v>
      </c>
      <c r="B15" s="130"/>
      <c r="C15" s="173" t="s">
        <v>70</v>
      </c>
      <c r="D15" s="174"/>
      <c r="E15" s="174"/>
      <c r="F15" s="175"/>
      <c r="G15" s="176"/>
      <c r="H15" s="177"/>
      <c r="I15" s="131"/>
      <c r="J15" s="132">
        <f>SUM(J16:J16)</f>
        <v>2509.8210225000003</v>
      </c>
    </row>
    <row r="16" spans="1:10" s="12" customFormat="1" ht="30" customHeight="1" x14ac:dyDescent="0.25">
      <c r="A16" s="35" t="s">
        <v>33</v>
      </c>
      <c r="B16" s="30" t="s">
        <v>8</v>
      </c>
      <c r="C16" s="34">
        <v>93358</v>
      </c>
      <c r="D16" s="56" t="s">
        <v>71</v>
      </c>
      <c r="E16" s="30" t="s">
        <v>6</v>
      </c>
      <c r="F16" s="19">
        <v>24.75</v>
      </c>
      <c r="G16" s="58">
        <v>84.26</v>
      </c>
      <c r="H16" s="62">
        <v>0.20349999999999999</v>
      </c>
      <c r="I16" s="68">
        <f>G16*1.2035</f>
        <v>101.40691000000001</v>
      </c>
      <c r="J16" s="28">
        <f>I16*F16</f>
        <v>2509.8210225000003</v>
      </c>
    </row>
    <row r="17" spans="1:12" s="13" customFormat="1" ht="16.95" customHeight="1" x14ac:dyDescent="0.25">
      <c r="A17" s="129" t="s">
        <v>34</v>
      </c>
      <c r="B17" s="130"/>
      <c r="C17" s="173" t="s">
        <v>72</v>
      </c>
      <c r="D17" s="174"/>
      <c r="E17" s="174"/>
      <c r="F17" s="175"/>
      <c r="G17" s="176"/>
      <c r="H17" s="177"/>
      <c r="I17" s="131"/>
      <c r="J17" s="132">
        <f>SUM(J18:J21)</f>
        <v>115853.29073999998</v>
      </c>
      <c r="K17" s="157"/>
    </row>
    <row r="18" spans="1:12" s="12" customFormat="1" ht="30" customHeight="1" x14ac:dyDescent="0.25">
      <c r="A18" s="35" t="s">
        <v>35</v>
      </c>
      <c r="B18" s="30" t="s">
        <v>8</v>
      </c>
      <c r="C18" s="34">
        <v>103076</v>
      </c>
      <c r="D18" s="56" t="s">
        <v>82</v>
      </c>
      <c r="E18" s="30" t="s">
        <v>4</v>
      </c>
      <c r="F18" s="19">
        <v>495</v>
      </c>
      <c r="G18" s="58">
        <v>143.44999999999999</v>
      </c>
      <c r="H18" s="62">
        <v>0.20349999999999999</v>
      </c>
      <c r="I18" s="68">
        <f t="shared" ref="I18:I20" si="0">G18*1.2035</f>
        <v>172.64207499999998</v>
      </c>
      <c r="J18" s="28">
        <f t="shared" ref="J18" si="1">I18*F18</f>
        <v>85457.827124999982</v>
      </c>
      <c r="K18" s="17"/>
      <c r="L18" s="36"/>
    </row>
    <row r="19" spans="1:12" s="12" customFormat="1" ht="25.05" customHeight="1" x14ac:dyDescent="0.25">
      <c r="A19" s="35" t="s">
        <v>36</v>
      </c>
      <c r="B19" s="30" t="s">
        <v>84</v>
      </c>
      <c r="C19" s="135">
        <v>1</v>
      </c>
      <c r="D19" s="156" t="s">
        <v>83</v>
      </c>
      <c r="E19" s="30" t="s">
        <v>9</v>
      </c>
      <c r="F19" s="19">
        <f>2*30</f>
        <v>60</v>
      </c>
      <c r="G19" s="58">
        <v>46.31</v>
      </c>
      <c r="H19" s="62">
        <v>0.20349999999999999</v>
      </c>
      <c r="I19" s="68">
        <f t="shared" ref="I19" si="2">G19*1.2035</f>
        <v>55.734085</v>
      </c>
      <c r="J19" s="28">
        <f t="shared" ref="J19" si="3">I19*F19</f>
        <v>3344.0450999999998</v>
      </c>
      <c r="K19" s="17"/>
    </row>
    <row r="20" spans="1:12" s="12" customFormat="1" ht="30" customHeight="1" x14ac:dyDescent="0.25">
      <c r="A20" s="35" t="s">
        <v>37</v>
      </c>
      <c r="B20" s="30" t="s">
        <v>8</v>
      </c>
      <c r="C20" s="135">
        <v>98577</v>
      </c>
      <c r="D20" s="56" t="s">
        <v>73</v>
      </c>
      <c r="E20" s="30" t="s">
        <v>9</v>
      </c>
      <c r="F20" s="19">
        <f>16.5*4</f>
        <v>66</v>
      </c>
      <c r="G20" s="58">
        <v>46.49</v>
      </c>
      <c r="H20" s="62">
        <v>0.20349999999999999</v>
      </c>
      <c r="I20" s="68">
        <f t="shared" si="0"/>
        <v>55.950715000000002</v>
      </c>
      <c r="J20" s="28">
        <f t="shared" ref="J20" si="4">I20*F20</f>
        <v>3692.74719</v>
      </c>
      <c r="K20" s="36"/>
    </row>
    <row r="21" spans="1:12" s="12" customFormat="1" ht="30" customHeight="1" x14ac:dyDescent="0.25">
      <c r="A21" s="35" t="s">
        <v>38</v>
      </c>
      <c r="B21" s="30" t="s">
        <v>8</v>
      </c>
      <c r="C21" s="135">
        <v>97097</v>
      </c>
      <c r="D21" s="56" t="s">
        <v>85</v>
      </c>
      <c r="E21" s="30" t="s">
        <v>4</v>
      </c>
      <c r="F21" s="19">
        <v>495</v>
      </c>
      <c r="G21" s="58">
        <v>39.21</v>
      </c>
      <c r="H21" s="62">
        <v>0.20349999999999999</v>
      </c>
      <c r="I21" s="68">
        <f t="shared" ref="I21" si="5">G21*1.2035</f>
        <v>47.189235000000004</v>
      </c>
      <c r="J21" s="28">
        <f t="shared" ref="J21" si="6">I21*F21</f>
        <v>23358.671325000003</v>
      </c>
      <c r="K21" s="36"/>
    </row>
    <row r="22" spans="1:12" s="13" customFormat="1" ht="16.95" customHeight="1" x14ac:dyDescent="0.25">
      <c r="A22" s="153" t="s">
        <v>39</v>
      </c>
      <c r="B22" s="154"/>
      <c r="C22" s="185" t="s">
        <v>74</v>
      </c>
      <c r="D22" s="185"/>
      <c r="E22" s="185"/>
      <c r="F22" s="185"/>
      <c r="G22" s="186"/>
      <c r="H22" s="186"/>
      <c r="I22" s="155"/>
      <c r="J22" s="55">
        <f>SUM(J23:J25)</f>
        <v>29447.611085</v>
      </c>
    </row>
    <row r="23" spans="1:12" s="13" customFormat="1" ht="25.05" customHeight="1" x14ac:dyDescent="0.25">
      <c r="A23" s="24" t="s">
        <v>97</v>
      </c>
      <c r="B23" s="20" t="s">
        <v>8</v>
      </c>
      <c r="C23" s="22">
        <v>102488</v>
      </c>
      <c r="D23" s="56" t="s">
        <v>88</v>
      </c>
      <c r="E23" s="30" t="s">
        <v>4</v>
      </c>
      <c r="F23" s="19">
        <v>495</v>
      </c>
      <c r="G23" s="58">
        <v>3.39</v>
      </c>
      <c r="H23" s="69">
        <v>0.20349999999999999</v>
      </c>
      <c r="I23" s="134">
        <f t="shared" ref="I23" si="7">G23*1.2035</f>
        <v>4.0798649999999999</v>
      </c>
      <c r="J23" s="58">
        <f t="shared" ref="J23" si="8">I23*F23</f>
        <v>2019.533175</v>
      </c>
    </row>
    <row r="24" spans="1:12" s="12" customFormat="1" ht="30" customHeight="1" x14ac:dyDescent="0.25">
      <c r="A24" s="35" t="s">
        <v>98</v>
      </c>
      <c r="B24" s="30" t="s">
        <v>84</v>
      </c>
      <c r="C24" s="160" t="s">
        <v>87</v>
      </c>
      <c r="D24" s="152" t="s">
        <v>86</v>
      </c>
      <c r="E24" s="30" t="s">
        <v>4</v>
      </c>
      <c r="F24" s="19">
        <v>495</v>
      </c>
      <c r="G24" s="58">
        <v>39.15</v>
      </c>
      <c r="H24" s="69">
        <v>0.20349999999999999</v>
      </c>
      <c r="I24" s="134">
        <f t="shared" ref="I24:I32" si="9">G24*1.2035</f>
        <v>47.117024999999998</v>
      </c>
      <c r="J24" s="58">
        <f t="shared" ref="J24:J25" si="10">I24*F24</f>
        <v>23322.927374999999</v>
      </c>
    </row>
    <row r="25" spans="1:12" s="12" customFormat="1" ht="30" customHeight="1" x14ac:dyDescent="0.25">
      <c r="A25" s="24" t="s">
        <v>99</v>
      </c>
      <c r="B25" s="30" t="s">
        <v>8</v>
      </c>
      <c r="C25" s="34">
        <v>102505</v>
      </c>
      <c r="D25" s="56" t="s">
        <v>75</v>
      </c>
      <c r="E25" s="30" t="s">
        <v>9</v>
      </c>
      <c r="F25" s="19">
        <v>347</v>
      </c>
      <c r="G25" s="58">
        <v>9.83</v>
      </c>
      <c r="H25" s="62">
        <v>0.20349999999999999</v>
      </c>
      <c r="I25" s="68">
        <f t="shared" si="9"/>
        <v>11.830405000000001</v>
      </c>
      <c r="J25" s="28">
        <f t="shared" si="10"/>
        <v>4105.1505350000007</v>
      </c>
    </row>
    <row r="26" spans="1:12" s="13" customFormat="1" ht="16.95" customHeight="1" x14ac:dyDescent="0.25">
      <c r="A26" s="129" t="s">
        <v>40</v>
      </c>
      <c r="B26" s="130"/>
      <c r="C26" s="173" t="s">
        <v>76</v>
      </c>
      <c r="D26" s="174"/>
      <c r="E26" s="174"/>
      <c r="F26" s="175"/>
      <c r="G26" s="176"/>
      <c r="H26" s="177"/>
      <c r="I26" s="131"/>
      <c r="J26" s="132">
        <f>SUM(J27:J32)</f>
        <v>81077.768305999998</v>
      </c>
    </row>
    <row r="27" spans="1:12" s="12" customFormat="1" ht="45" customHeight="1" x14ac:dyDescent="0.25">
      <c r="A27" s="35" t="s">
        <v>41</v>
      </c>
      <c r="B27" s="30" t="s">
        <v>104</v>
      </c>
      <c r="C27" s="2">
        <v>25398</v>
      </c>
      <c r="D27" s="56" t="s">
        <v>89</v>
      </c>
      <c r="E27" s="2" t="s">
        <v>7</v>
      </c>
      <c r="F27" s="19">
        <v>1</v>
      </c>
      <c r="G27" s="58">
        <v>5078.66</v>
      </c>
      <c r="H27" s="62">
        <v>0.20349999999999999</v>
      </c>
      <c r="I27" s="68">
        <f>G27*1.2035</f>
        <v>6112.1673099999998</v>
      </c>
      <c r="J27" s="28">
        <f t="shared" ref="J27:J32" si="11">I27*F27</f>
        <v>6112.1673099999998</v>
      </c>
    </row>
    <row r="28" spans="1:12" s="12" customFormat="1" ht="45" customHeight="1" x14ac:dyDescent="0.25">
      <c r="A28" s="35" t="s">
        <v>42</v>
      </c>
      <c r="B28" s="30" t="s">
        <v>104</v>
      </c>
      <c r="C28" s="2">
        <v>25399</v>
      </c>
      <c r="D28" s="151" t="s">
        <v>90</v>
      </c>
      <c r="E28" s="2" t="s">
        <v>7</v>
      </c>
      <c r="F28" s="19">
        <v>1</v>
      </c>
      <c r="G28" s="58">
        <v>3083.19</v>
      </c>
      <c r="H28" s="62">
        <v>0.20349999999999999</v>
      </c>
      <c r="I28" s="68">
        <f t="shared" si="9"/>
        <v>3710.6191650000001</v>
      </c>
      <c r="J28" s="28">
        <f t="shared" si="11"/>
        <v>3710.6191650000001</v>
      </c>
    </row>
    <row r="29" spans="1:12" s="12" customFormat="1" ht="30" customHeight="1" x14ac:dyDescent="0.25">
      <c r="A29" s="35" t="s">
        <v>43</v>
      </c>
      <c r="B29" s="30" t="s">
        <v>8</v>
      </c>
      <c r="C29" s="2">
        <v>103769</v>
      </c>
      <c r="D29" s="56" t="s">
        <v>91</v>
      </c>
      <c r="E29" s="2" t="s">
        <v>7</v>
      </c>
      <c r="F29" s="19">
        <v>1</v>
      </c>
      <c r="G29" s="58">
        <v>5600.04</v>
      </c>
      <c r="H29" s="62">
        <v>0.20349999999999999</v>
      </c>
      <c r="I29" s="68">
        <f t="shared" si="9"/>
        <v>6739.6481400000002</v>
      </c>
      <c r="J29" s="58">
        <f t="shared" si="11"/>
        <v>6739.6481400000002</v>
      </c>
    </row>
    <row r="30" spans="1:12" s="12" customFormat="1" ht="49.95" customHeight="1" x14ac:dyDescent="0.25">
      <c r="A30" s="35" t="s">
        <v>44</v>
      </c>
      <c r="B30" s="30" t="s">
        <v>84</v>
      </c>
      <c r="C30" s="160" t="s">
        <v>92</v>
      </c>
      <c r="D30" s="156" t="s">
        <v>93</v>
      </c>
      <c r="E30" s="2" t="s">
        <v>94</v>
      </c>
      <c r="F30" s="19">
        <v>1</v>
      </c>
      <c r="G30" s="58">
        <v>3414.16</v>
      </c>
      <c r="H30" s="62">
        <v>0.20349999999999999</v>
      </c>
      <c r="I30" s="68">
        <f t="shared" si="9"/>
        <v>4108.9415600000002</v>
      </c>
      <c r="J30" s="58">
        <f t="shared" si="11"/>
        <v>4108.9415600000002</v>
      </c>
    </row>
    <row r="31" spans="1:12" s="12" customFormat="1" ht="49.95" customHeight="1" x14ac:dyDescent="0.25">
      <c r="A31" s="35" t="s">
        <v>100</v>
      </c>
      <c r="B31" s="30" t="s">
        <v>8</v>
      </c>
      <c r="C31" s="2">
        <v>102362</v>
      </c>
      <c r="D31" s="56" t="s">
        <v>77</v>
      </c>
      <c r="E31" s="2" t="s">
        <v>4</v>
      </c>
      <c r="F31" s="19">
        <f>(((30*3.5)*2)+((16.5*3.5)*2))-(2.1*1)</f>
        <v>323.39999999999998</v>
      </c>
      <c r="G31" s="58">
        <v>153.13999999999999</v>
      </c>
      <c r="H31" s="62">
        <v>0.20349999999999999</v>
      </c>
      <c r="I31" s="68">
        <f t="shared" si="9"/>
        <v>184.30399</v>
      </c>
      <c r="J31" s="28">
        <f t="shared" si="11"/>
        <v>59603.910365999996</v>
      </c>
    </row>
    <row r="32" spans="1:12" s="12" customFormat="1" ht="30" customHeight="1" x14ac:dyDescent="0.25">
      <c r="A32" s="35" t="s">
        <v>101</v>
      </c>
      <c r="B32" s="30" t="s">
        <v>84</v>
      </c>
      <c r="C32" s="160" t="s">
        <v>95</v>
      </c>
      <c r="D32" s="152" t="s">
        <v>96</v>
      </c>
      <c r="E32" s="2" t="s">
        <v>7</v>
      </c>
      <c r="F32" s="19">
        <v>1</v>
      </c>
      <c r="G32" s="58">
        <v>666.79</v>
      </c>
      <c r="H32" s="62">
        <v>0.20349999999999999</v>
      </c>
      <c r="I32" s="68">
        <f t="shared" si="9"/>
        <v>802.481765</v>
      </c>
      <c r="J32" s="58">
        <f t="shared" si="11"/>
        <v>802.481765</v>
      </c>
    </row>
    <row r="33" spans="1:14" s="40" customFormat="1" ht="22.05" customHeight="1" x14ac:dyDescent="0.25">
      <c r="A33" s="187" t="s">
        <v>45</v>
      </c>
      <c r="B33" s="187"/>
      <c r="C33" s="187"/>
      <c r="D33" s="187"/>
      <c r="E33" s="187"/>
      <c r="F33" s="187"/>
      <c r="G33" s="187"/>
      <c r="H33" s="187"/>
      <c r="I33" s="187"/>
      <c r="J33" s="133">
        <f>J11+J15+J17+J22+J26</f>
        <v>232546.42108850001</v>
      </c>
      <c r="K33" s="39"/>
      <c r="L33" s="126"/>
      <c r="N33" s="159"/>
    </row>
    <row r="34" spans="1:14" ht="22.05" customHeight="1" x14ac:dyDescent="0.25">
      <c r="A34" s="44"/>
      <c r="B34" s="44"/>
      <c r="C34" s="44"/>
      <c r="D34" s="44"/>
      <c r="E34" s="44"/>
      <c r="F34" s="44"/>
      <c r="G34" s="44"/>
      <c r="H34" s="63"/>
      <c r="I34" s="44"/>
      <c r="J34" s="45"/>
      <c r="K34" s="1"/>
    </row>
    <row r="35" spans="1:14" s="43" customFormat="1" ht="30" customHeight="1" x14ac:dyDescent="0.25">
      <c r="A35" s="188" t="s">
        <v>66</v>
      </c>
      <c r="B35" s="188"/>
      <c r="C35" s="188"/>
      <c r="D35" s="188"/>
      <c r="E35" s="188"/>
      <c r="F35" s="188"/>
      <c r="G35" s="188"/>
      <c r="H35" s="188"/>
      <c r="I35" s="188"/>
      <c r="J35" s="188"/>
      <c r="K35" s="42"/>
    </row>
    <row r="36" spans="1:14" s="43" customFormat="1" ht="15" customHeight="1" x14ac:dyDescent="0.25">
      <c r="A36" s="59"/>
      <c r="B36" s="59"/>
      <c r="C36" s="59"/>
      <c r="D36" s="59"/>
      <c r="E36" s="59"/>
      <c r="F36" s="59"/>
      <c r="G36" s="59"/>
      <c r="H36" s="59"/>
      <c r="I36" s="59"/>
      <c r="J36" s="136"/>
      <c r="K36" s="42"/>
    </row>
    <row r="37" spans="1:14" s="43" customFormat="1" ht="15" customHeight="1" x14ac:dyDescent="0.25">
      <c r="A37" s="188" t="s">
        <v>102</v>
      </c>
      <c r="B37" s="188"/>
      <c r="C37" s="188"/>
      <c r="D37" s="59"/>
      <c r="E37" s="59"/>
      <c r="F37" s="59"/>
      <c r="G37" s="59"/>
      <c r="H37" s="59"/>
      <c r="I37" s="59"/>
      <c r="J37" s="136"/>
      <c r="K37" s="42"/>
    </row>
    <row r="38" spans="1:14" ht="15" customHeight="1" x14ac:dyDescent="0.25">
      <c r="A38" s="137"/>
      <c r="B38" s="137"/>
      <c r="C38" s="137"/>
      <c r="D38" s="138"/>
      <c r="E38" s="137"/>
      <c r="F38" s="137"/>
      <c r="G38" s="137"/>
      <c r="H38" s="139"/>
      <c r="I38" s="137"/>
      <c r="J38" s="140"/>
      <c r="K38" s="1"/>
    </row>
    <row r="39" spans="1:14" s="13" customFormat="1" ht="15" customHeight="1" x14ac:dyDescent="0.25">
      <c r="A39" s="183" t="s">
        <v>28</v>
      </c>
      <c r="B39" s="183"/>
      <c r="C39" s="183"/>
      <c r="D39" s="183"/>
      <c r="E39" s="183"/>
      <c r="F39" s="183"/>
      <c r="G39" s="183"/>
      <c r="H39" s="183"/>
      <c r="I39" s="183"/>
      <c r="J39" s="46"/>
      <c r="K39" s="16"/>
    </row>
    <row r="40" spans="1:14" s="13" customFormat="1" ht="15" customHeight="1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16"/>
    </row>
    <row r="41" spans="1:14" s="13" customFormat="1" ht="15" customHeight="1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16"/>
    </row>
    <row r="42" spans="1:14" s="13" customFormat="1" ht="15" customHeight="1" x14ac:dyDescent="0.3">
      <c r="A42" s="72"/>
      <c r="B42" s="72"/>
      <c r="C42" s="171" t="s">
        <v>103</v>
      </c>
      <c r="D42" s="171"/>
      <c r="E42" s="72"/>
      <c r="F42" s="171" t="s">
        <v>103</v>
      </c>
      <c r="G42" s="171"/>
      <c r="H42" s="171"/>
      <c r="I42" s="171"/>
      <c r="J42" s="171"/>
      <c r="K42" s="16"/>
    </row>
    <row r="43" spans="1:14" s="13" customFormat="1" ht="15" customHeight="1" x14ac:dyDescent="0.25">
      <c r="A43" s="161"/>
      <c r="B43" s="161"/>
      <c r="C43" s="164" t="s">
        <v>78</v>
      </c>
      <c r="D43" s="164"/>
      <c r="E43" s="70"/>
      <c r="F43" s="172" t="s">
        <v>58</v>
      </c>
      <c r="G43" s="172"/>
      <c r="H43" s="172"/>
      <c r="I43" s="172"/>
      <c r="J43" s="172"/>
      <c r="K43" s="16"/>
    </row>
    <row r="44" spans="1:14" s="40" customFormat="1" ht="15" customHeight="1" x14ac:dyDescent="0.25">
      <c r="A44" s="71"/>
      <c r="B44" s="71"/>
      <c r="C44" s="165" t="s">
        <v>79</v>
      </c>
      <c r="D44" s="165"/>
      <c r="E44" s="70"/>
      <c r="F44" s="163" t="s">
        <v>59</v>
      </c>
      <c r="G44" s="163"/>
      <c r="H44" s="163"/>
      <c r="I44" s="163"/>
      <c r="J44" s="163"/>
      <c r="K44" s="39"/>
    </row>
    <row r="45" spans="1:14" s="40" customFormat="1" ht="15" customHeight="1" x14ac:dyDescent="0.25">
      <c r="A45" s="70"/>
      <c r="B45" s="70"/>
      <c r="C45" s="163" t="s">
        <v>80</v>
      </c>
      <c r="D45" s="163"/>
      <c r="E45" s="47"/>
      <c r="F45" s="48"/>
      <c r="G45" s="124"/>
      <c r="H45" s="65"/>
      <c r="I45" s="49"/>
      <c r="J45" s="50"/>
    </row>
    <row r="46" spans="1:14" x14ac:dyDescent="0.25">
      <c r="A46" s="33"/>
      <c r="B46" s="33"/>
      <c r="C46" s="33"/>
      <c r="D46" s="39"/>
      <c r="E46" s="33"/>
      <c r="F46" s="33"/>
      <c r="G46" s="33"/>
      <c r="H46" s="66"/>
      <c r="I46" s="33"/>
      <c r="J46" s="33"/>
    </row>
    <row r="51" spans="9:10" x14ac:dyDescent="0.25">
      <c r="I51" s="141"/>
    </row>
    <row r="52" spans="9:10" x14ac:dyDescent="0.25">
      <c r="I52" s="141"/>
    </row>
    <row r="53" spans="9:10" x14ac:dyDescent="0.25">
      <c r="I53" s="141"/>
      <c r="J53" s="142"/>
    </row>
    <row r="54" spans="9:10" x14ac:dyDescent="0.25">
      <c r="I54" s="141"/>
    </row>
    <row r="55" spans="9:10" x14ac:dyDescent="0.25">
      <c r="I55" s="141"/>
    </row>
    <row r="56" spans="9:10" x14ac:dyDescent="0.25">
      <c r="I56" s="141"/>
    </row>
    <row r="57" spans="9:10" x14ac:dyDescent="0.25">
      <c r="I57" s="141"/>
    </row>
  </sheetData>
  <mergeCells count="30">
    <mergeCell ref="C45:D45"/>
    <mergeCell ref="H3:I3"/>
    <mergeCell ref="H2:J2"/>
    <mergeCell ref="H5:H6"/>
    <mergeCell ref="A7:B7"/>
    <mergeCell ref="A8:B8"/>
    <mergeCell ref="C7:D7"/>
    <mergeCell ref="C8:D8"/>
    <mergeCell ref="H4:I4"/>
    <mergeCell ref="C22:F22"/>
    <mergeCell ref="G22:H22"/>
    <mergeCell ref="A39:I39"/>
    <mergeCell ref="A33:I33"/>
    <mergeCell ref="A37:C37"/>
    <mergeCell ref="A35:J35"/>
    <mergeCell ref="A9:J9"/>
    <mergeCell ref="F44:J44"/>
    <mergeCell ref="C43:D43"/>
    <mergeCell ref="C44:D44"/>
    <mergeCell ref="C11:F11"/>
    <mergeCell ref="G11:H11"/>
    <mergeCell ref="C42:D42"/>
    <mergeCell ref="F42:J42"/>
    <mergeCell ref="F43:J43"/>
    <mergeCell ref="C26:F26"/>
    <mergeCell ref="C15:F15"/>
    <mergeCell ref="G15:H15"/>
    <mergeCell ref="C17:F17"/>
    <mergeCell ref="G17:H17"/>
    <mergeCell ref="G26:H26"/>
  </mergeCells>
  <phoneticPr fontId="7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9" orientation="portrait" horizontalDpi="300" verticalDpi="300" r:id="rId1"/>
  <ignoredErrors>
    <ignoredError sqref="C24 C30 C3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7C6D-8A54-4C6B-A209-2B9562D81508}">
  <sheetPr>
    <pageSetUpPr fitToPage="1"/>
  </sheetPr>
  <dimension ref="A5:P32"/>
  <sheetViews>
    <sheetView topLeftCell="A6" workbookViewId="0">
      <selection activeCell="A2" sqref="A2:L32"/>
    </sheetView>
  </sheetViews>
  <sheetFormatPr defaultRowHeight="13.2" x14ac:dyDescent="0.25"/>
  <cols>
    <col min="1" max="1" width="13.5546875" customWidth="1"/>
    <col min="2" max="2" width="32.5546875" customWidth="1"/>
    <col min="3" max="5" width="12.77734375" customWidth="1"/>
    <col min="7" max="7" width="12.77734375" customWidth="1"/>
    <col min="9" max="9" width="12.77734375" customWidth="1"/>
    <col min="11" max="11" width="12.77734375" customWidth="1"/>
    <col min="14" max="14" width="15.44140625" customWidth="1"/>
  </cols>
  <sheetData>
    <row r="5" spans="1:13" ht="13.8" x14ac:dyDescent="0.3">
      <c r="B5" s="162"/>
      <c r="C5" s="195" t="s">
        <v>60</v>
      </c>
      <c r="D5" s="195"/>
      <c r="E5" s="195"/>
      <c r="F5" s="195"/>
    </row>
    <row r="6" spans="1:13" ht="13.8" x14ac:dyDescent="0.25">
      <c r="B6" s="73"/>
      <c r="C6" s="196" t="s">
        <v>61</v>
      </c>
      <c r="D6" s="196"/>
      <c r="E6" s="196"/>
      <c r="F6" s="196"/>
    </row>
    <row r="8" spans="1:13" s="84" customFormat="1" ht="13.8" x14ac:dyDescent="0.3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</row>
    <row r="9" spans="1:13" s="86" customFormat="1" ht="13.8" x14ac:dyDescent="0.25">
      <c r="A9" s="51" t="s">
        <v>13</v>
      </c>
      <c r="B9" s="70" t="str">
        <f>Orçamento!C7</f>
        <v>Quadra poliesportiva</v>
      </c>
      <c r="C9" s="51" t="s">
        <v>46</v>
      </c>
      <c r="D9" s="7">
        <f>Orçamento!F7</f>
        <v>495</v>
      </c>
      <c r="E9" s="52" t="s">
        <v>5</v>
      </c>
      <c r="F9" s="7"/>
      <c r="G9" s="52"/>
    </row>
    <row r="10" spans="1:13" s="86" customFormat="1" ht="13.8" customHeight="1" x14ac:dyDescent="0.25">
      <c r="A10" s="51" t="s">
        <v>14</v>
      </c>
      <c r="B10" s="70" t="s">
        <v>62</v>
      </c>
      <c r="C10" s="70"/>
      <c r="D10" s="70"/>
      <c r="E10" s="6"/>
      <c r="F10" s="7"/>
      <c r="G10" s="103"/>
    </row>
    <row r="11" spans="1:13" s="86" customFormat="1" ht="13.8" customHeight="1" thickBot="1" x14ac:dyDescent="0.3">
      <c r="A11" s="51"/>
      <c r="B11" s="70"/>
      <c r="C11" s="70"/>
      <c r="D11" s="70"/>
      <c r="E11" s="6"/>
      <c r="F11" s="7"/>
      <c r="G11" s="103"/>
    </row>
    <row r="12" spans="1:13" s="84" customFormat="1" ht="15" customHeight="1" thickBot="1" x14ac:dyDescent="0.35">
      <c r="A12" s="198" t="s">
        <v>47</v>
      </c>
      <c r="B12" s="199"/>
      <c r="C12" s="199"/>
      <c r="D12" s="199"/>
      <c r="E12" s="199"/>
      <c r="F12" s="199"/>
      <c r="G12" s="199"/>
      <c r="H12" s="199"/>
      <c r="I12" s="199"/>
      <c r="J12" s="199"/>
      <c r="K12" s="199"/>
      <c r="L12" s="200"/>
      <c r="M12" s="83"/>
    </row>
    <row r="13" spans="1:13" s="89" customFormat="1" ht="15" customHeight="1" x14ac:dyDescent="0.25">
      <c r="A13" s="108"/>
      <c r="B13" s="87"/>
      <c r="C13" s="201" t="s">
        <v>48</v>
      </c>
      <c r="D13" s="201"/>
      <c r="E13" s="202" t="s">
        <v>49</v>
      </c>
      <c r="F13" s="202"/>
      <c r="G13" s="202" t="s">
        <v>50</v>
      </c>
      <c r="H13" s="202"/>
      <c r="I13" s="202" t="s">
        <v>51</v>
      </c>
      <c r="J13" s="202"/>
      <c r="K13" s="202" t="s">
        <v>52</v>
      </c>
      <c r="L13" s="203"/>
      <c r="M13" s="88"/>
    </row>
    <row r="14" spans="1:13" s="107" customFormat="1" ht="15" customHeight="1" x14ac:dyDescent="0.25">
      <c r="A14" s="109" t="s">
        <v>53</v>
      </c>
      <c r="B14" s="104" t="s">
        <v>54</v>
      </c>
      <c r="C14" s="104" t="s">
        <v>55</v>
      </c>
      <c r="D14" s="104" t="s">
        <v>56</v>
      </c>
      <c r="E14" s="104" t="s">
        <v>55</v>
      </c>
      <c r="F14" s="105" t="s">
        <v>56</v>
      </c>
      <c r="G14" s="104" t="s">
        <v>55</v>
      </c>
      <c r="H14" s="105" t="s">
        <v>56</v>
      </c>
      <c r="I14" s="104" t="s">
        <v>55</v>
      </c>
      <c r="J14" s="105" t="s">
        <v>56</v>
      </c>
      <c r="K14" s="104" t="s">
        <v>55</v>
      </c>
      <c r="L14" s="110" t="s">
        <v>56</v>
      </c>
      <c r="M14" s="106"/>
    </row>
    <row r="15" spans="1:13" s="89" customFormat="1" ht="15" customHeight="1" x14ac:dyDescent="0.25">
      <c r="A15" s="109" t="s">
        <v>29</v>
      </c>
      <c r="B15" s="90" t="str">
        <f>Orçamento!C11</f>
        <v>SERVIÇOS PRELIMINARES E GERAIS</v>
      </c>
      <c r="C15" s="91">
        <f>Orçamento!J11</f>
        <v>3657.9299349999997</v>
      </c>
      <c r="D15" s="92">
        <f>C15/$C$20*100</f>
        <v>1.5729891339019593</v>
      </c>
      <c r="E15" s="91">
        <f>C15*F15</f>
        <v>3657.9299349999997</v>
      </c>
      <c r="F15" s="93">
        <v>1</v>
      </c>
      <c r="G15" s="91">
        <f>H15*C15</f>
        <v>0</v>
      </c>
      <c r="H15" s="94"/>
      <c r="I15" s="91">
        <f>J15*C15</f>
        <v>0</v>
      </c>
      <c r="J15" s="93"/>
      <c r="K15" s="91">
        <f>L15*C15</f>
        <v>0</v>
      </c>
      <c r="L15" s="111"/>
      <c r="M15" s="95"/>
    </row>
    <row r="16" spans="1:13" s="89" customFormat="1" ht="15" customHeight="1" x14ac:dyDescent="0.25">
      <c r="A16" s="109" t="s">
        <v>32</v>
      </c>
      <c r="B16" s="90" t="str">
        <f>Orçamento!C15</f>
        <v>MOVIMENTAÇÃO DE TERRA</v>
      </c>
      <c r="C16" s="91">
        <f>Orçamento!J15</f>
        <v>2509.8210225000003</v>
      </c>
      <c r="D16" s="92">
        <f>C16/$C$20*100</f>
        <v>1.0792774237298794</v>
      </c>
      <c r="E16" s="91">
        <f t="shared" ref="E16:E19" si="0">C16*F16</f>
        <v>2509.8210225000003</v>
      </c>
      <c r="F16" s="93">
        <v>1</v>
      </c>
      <c r="G16" s="91">
        <f t="shared" ref="G16:G19" si="1">H16*C16</f>
        <v>0</v>
      </c>
      <c r="H16" s="93"/>
      <c r="I16" s="91">
        <f t="shared" ref="I16:I19" si="2">J16*C16</f>
        <v>0</v>
      </c>
      <c r="J16" s="93"/>
      <c r="K16" s="91">
        <f t="shared" ref="K16:K19" si="3">L16*C16</f>
        <v>0</v>
      </c>
      <c r="L16" s="111"/>
      <c r="M16" s="95"/>
    </row>
    <row r="17" spans="1:16" s="89" customFormat="1" ht="15" customHeight="1" x14ac:dyDescent="0.25">
      <c r="A17" s="109" t="s">
        <v>34</v>
      </c>
      <c r="B17" s="90" t="str">
        <f>Orçamento!C17</f>
        <v>PISO</v>
      </c>
      <c r="C17" s="91">
        <f>Orçamento!J17</f>
        <v>115853.29073999998</v>
      </c>
      <c r="D17" s="92">
        <f>C17/$C$20*100</f>
        <v>49.819425385140534</v>
      </c>
      <c r="E17" s="91">
        <f t="shared" si="0"/>
        <v>57926.645369999991</v>
      </c>
      <c r="F17" s="93">
        <v>0.5</v>
      </c>
      <c r="G17" s="91">
        <f>H17*C17</f>
        <v>57926.645369999991</v>
      </c>
      <c r="H17" s="93">
        <v>0.5</v>
      </c>
      <c r="I17" s="91">
        <f t="shared" si="2"/>
        <v>0</v>
      </c>
      <c r="J17" s="93"/>
      <c r="K17" s="91">
        <f t="shared" si="3"/>
        <v>0</v>
      </c>
      <c r="L17" s="111"/>
      <c r="M17" s="95"/>
    </row>
    <row r="18" spans="1:16" s="89" customFormat="1" ht="15" customHeight="1" x14ac:dyDescent="0.25">
      <c r="A18" s="109" t="s">
        <v>39</v>
      </c>
      <c r="B18" s="96" t="str">
        <f>Orçamento!C22</f>
        <v>PINTURA</v>
      </c>
      <c r="C18" s="91">
        <f>Orçamento!J22</f>
        <v>29447.611085</v>
      </c>
      <c r="D18" s="92">
        <f>C18/$C$20*100</f>
        <v>12.663110852087955</v>
      </c>
      <c r="E18" s="91">
        <f t="shared" si="0"/>
        <v>0</v>
      </c>
      <c r="F18" s="93"/>
      <c r="G18" s="91">
        <f>H18*C18</f>
        <v>0</v>
      </c>
      <c r="H18" s="93"/>
      <c r="I18" s="91">
        <f t="shared" si="2"/>
        <v>14723.8055425</v>
      </c>
      <c r="J18" s="93">
        <v>0.5</v>
      </c>
      <c r="K18" s="91">
        <f t="shared" si="3"/>
        <v>14723.8055425</v>
      </c>
      <c r="L18" s="111">
        <v>0.5</v>
      </c>
      <c r="M18" s="95"/>
    </row>
    <row r="19" spans="1:16" s="89" customFormat="1" ht="15" customHeight="1" x14ac:dyDescent="0.25">
      <c r="A19" s="109" t="s">
        <v>40</v>
      </c>
      <c r="B19" s="96" t="str">
        <f>Orçamento!C26</f>
        <v xml:space="preserve">EQUIPAMENTOS E ACESSÓRIOS </v>
      </c>
      <c r="C19" s="91">
        <f>Orçamento!J26</f>
        <v>81077.768305999998</v>
      </c>
      <c r="D19" s="92">
        <f>C19/$C$20*100</f>
        <v>34.865197205139651</v>
      </c>
      <c r="E19" s="91">
        <f t="shared" si="0"/>
        <v>0</v>
      </c>
      <c r="F19" s="93"/>
      <c r="G19" s="91">
        <f t="shared" si="1"/>
        <v>0</v>
      </c>
      <c r="H19" s="93"/>
      <c r="I19" s="91">
        <f t="shared" si="2"/>
        <v>16215.5536612</v>
      </c>
      <c r="J19" s="93">
        <v>0.2</v>
      </c>
      <c r="K19" s="91">
        <f t="shared" si="3"/>
        <v>64862.214644799998</v>
      </c>
      <c r="L19" s="111">
        <v>0.8</v>
      </c>
      <c r="M19" s="95"/>
    </row>
    <row r="20" spans="1:16" s="89" customFormat="1" ht="15" customHeight="1" thickBot="1" x14ac:dyDescent="0.3">
      <c r="A20" s="112"/>
      <c r="B20" s="113" t="s">
        <v>57</v>
      </c>
      <c r="C20" s="158">
        <f>SUM(C15:C19)</f>
        <v>232546.42108850001</v>
      </c>
      <c r="D20" s="114">
        <f>SUM(D15:D19)</f>
        <v>99.999999999999986</v>
      </c>
      <c r="E20" s="115">
        <f>SUM(E15:E19)</f>
        <v>64094.396327499991</v>
      </c>
      <c r="F20" s="116">
        <f>E20/C20*100</f>
        <v>27.561979250202107</v>
      </c>
      <c r="G20" s="115">
        <f>SUM(G15:G19)</f>
        <v>57926.645369999991</v>
      </c>
      <c r="H20" s="116">
        <f>G20/C20*100</f>
        <v>24.909712692570267</v>
      </c>
      <c r="I20" s="115">
        <f>SUM(I15:I19)</f>
        <v>30939.359203699998</v>
      </c>
      <c r="J20" s="116">
        <f>I20/C20*100</f>
        <v>13.304594867071909</v>
      </c>
      <c r="K20" s="115">
        <f>SUM(K15:K19)</f>
        <v>79586.020187300004</v>
      </c>
      <c r="L20" s="117">
        <f>K20/C20*100</f>
        <v>34.223713190155699</v>
      </c>
      <c r="M20" s="97"/>
      <c r="N20" s="98">
        <f>E20+G20+I20+K20</f>
        <v>232546.42108850001</v>
      </c>
      <c r="O20" s="99">
        <f>F20+H20+J20+L20</f>
        <v>99.999999999999972</v>
      </c>
      <c r="P20" s="99"/>
    </row>
    <row r="21" spans="1:16" s="89" customFormat="1" ht="13.8" x14ac:dyDescent="0.25">
      <c r="A21" s="100"/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</row>
    <row r="22" spans="1:16" s="89" customFormat="1" ht="13.8" x14ac:dyDescent="0.25">
      <c r="A22" s="100"/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</row>
    <row r="23" spans="1:16" s="43" customFormat="1" ht="15" customHeight="1" x14ac:dyDescent="0.25">
      <c r="A23" s="188" t="str">
        <f>Orçamento!A37</f>
        <v>Itacurubi,  06 de Julho de 2023.</v>
      </c>
      <c r="B23" s="188"/>
      <c r="C23" s="188"/>
      <c r="D23" s="59"/>
      <c r="E23" s="59"/>
      <c r="F23" s="59"/>
      <c r="G23" s="59"/>
      <c r="H23" s="59"/>
      <c r="I23" s="59"/>
      <c r="J23" s="41"/>
      <c r="K23" s="42"/>
    </row>
    <row r="24" spans="1:16" ht="15" customHeight="1" x14ac:dyDescent="0.25">
      <c r="A24" s="38"/>
      <c r="B24" s="38"/>
      <c r="C24" s="38"/>
      <c r="D24" s="57"/>
      <c r="E24" s="38"/>
      <c r="F24" s="38"/>
      <c r="G24" s="38"/>
      <c r="H24" s="64"/>
      <c r="I24" s="38"/>
      <c r="J24" s="37"/>
      <c r="K24" s="1"/>
    </row>
    <row r="25" spans="1:16" s="13" customFormat="1" ht="15" customHeight="1" x14ac:dyDescent="0.25">
      <c r="A25" s="197" t="s">
        <v>63</v>
      </c>
      <c r="B25" s="197"/>
      <c r="C25" s="197"/>
      <c r="D25" s="71"/>
      <c r="E25" s="71"/>
      <c r="F25" s="71"/>
      <c r="G25" s="71"/>
      <c r="H25" s="71"/>
      <c r="I25" s="71"/>
      <c r="J25" s="46"/>
      <c r="K25" s="16"/>
    </row>
    <row r="26" spans="1:16" x14ac:dyDescent="0.25">
      <c r="D26" s="204"/>
      <c r="E26" s="204"/>
      <c r="F26" s="204"/>
    </row>
    <row r="27" spans="1:16" x14ac:dyDescent="0.25">
      <c r="D27" s="3"/>
      <c r="E27" s="3"/>
      <c r="F27" s="3"/>
    </row>
    <row r="28" spans="1:16" x14ac:dyDescent="0.25">
      <c r="D28" s="204"/>
      <c r="E28" s="204"/>
      <c r="F28" s="204"/>
    </row>
    <row r="29" spans="1:16" x14ac:dyDescent="0.25">
      <c r="B29" s="192" t="s">
        <v>64</v>
      </c>
      <c r="C29" s="192"/>
      <c r="D29" s="204" t="s">
        <v>64</v>
      </c>
      <c r="E29" s="204"/>
      <c r="F29" s="204"/>
      <c r="G29" s="204"/>
    </row>
    <row r="30" spans="1:16" ht="13.8" x14ac:dyDescent="0.25">
      <c r="B30" s="193" t="str">
        <f>Orçamento!C43</f>
        <v>Carolina Franco Budel</v>
      </c>
      <c r="C30" s="193"/>
      <c r="D30" s="205" t="str">
        <f>Orçamento!F43</f>
        <v>Gelso dos Santos Soares</v>
      </c>
      <c r="E30" s="205"/>
      <c r="F30" s="205"/>
      <c r="G30" s="205"/>
    </row>
    <row r="31" spans="1:16" ht="13.8" x14ac:dyDescent="0.25">
      <c r="B31" s="194" t="str">
        <f>Orçamento!C44</f>
        <v>Engenheira Civil</v>
      </c>
      <c r="C31" s="194"/>
      <c r="D31" s="206" t="str">
        <f>Orçamento!F44</f>
        <v>Prefeito Municipal de Itacurubi</v>
      </c>
      <c r="E31" s="206"/>
      <c r="F31" s="206"/>
      <c r="G31" s="206"/>
    </row>
    <row r="32" spans="1:16" ht="13.8" x14ac:dyDescent="0.25">
      <c r="B32" s="194" t="str">
        <f>Orçamento!C45</f>
        <v>CREA RS 243252</v>
      </c>
      <c r="C32" s="194"/>
    </row>
  </sheetData>
  <mergeCells count="19">
    <mergeCell ref="D30:G30"/>
    <mergeCell ref="D31:G31"/>
    <mergeCell ref="D29:G29"/>
    <mergeCell ref="B29:C29"/>
    <mergeCell ref="B30:C30"/>
    <mergeCell ref="B31:C31"/>
    <mergeCell ref="B32:C32"/>
    <mergeCell ref="C5:F5"/>
    <mergeCell ref="C6:F6"/>
    <mergeCell ref="A23:C23"/>
    <mergeCell ref="A25:C25"/>
    <mergeCell ref="A12:L12"/>
    <mergeCell ref="C13:D13"/>
    <mergeCell ref="E13:F13"/>
    <mergeCell ref="G13:H13"/>
    <mergeCell ref="I13:J13"/>
    <mergeCell ref="K13:L13"/>
    <mergeCell ref="D26:F26"/>
    <mergeCell ref="D28:F28"/>
  </mergeCells>
  <phoneticPr fontId="7" type="noConversion"/>
  <printOptions horizontalCentered="1"/>
  <pageMargins left="0.23622047244094491" right="0.23622047244094491" top="0.74803149606299213" bottom="0.74803149606299213" header="0.31496062992125984" footer="0.31496062992125984"/>
  <pageSetup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CF94-5546-44F8-897F-9A1A1132219A}">
  <dimension ref="A1"/>
  <sheetViews>
    <sheetView workbookViewId="0">
      <selection activeCell="P22" sqref="P22"/>
    </sheetView>
  </sheetViews>
  <sheetFormatPr defaultRowHeight="13.2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</vt:lpstr>
      <vt:lpstr>Cronograma</vt:lpstr>
      <vt:lpstr>Composições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Carolina</cp:lastModifiedBy>
  <cp:lastPrinted>2023-07-06T12:40:28Z</cp:lastPrinted>
  <dcterms:created xsi:type="dcterms:W3CDTF">2023-05-21T13:27:03Z</dcterms:created>
  <dcterms:modified xsi:type="dcterms:W3CDTF">2023-08-22T14:36:09Z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2023-05-21T00:00:00Z</vt:filetime>
  </property>
  <property fmtid="{D5CDD505-2E9C-101B-9397-08002B2CF9AE}" pid="5" name="Producer">
    <vt:lpwstr>Microsoft® Excel® 2016</vt:lpwstr>
  </property>
</Properties>
</file>