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ps\Desktop\FAPS 2024\2024\02) BALANCETES E APLICAÇÃO 2024\"/>
    </mc:Choice>
  </mc:AlternateContent>
  <bookViews>
    <workbookView xWindow="-120" yWindow="-120" windowWidth="21840" windowHeight="13140"/>
  </bookViews>
  <sheets>
    <sheet name="Página1" sheetId="1" r:id="rId1"/>
  </sheets>
  <calcPr calcId="152511"/>
</workbook>
</file>

<file path=xl/calcChain.xml><?xml version="1.0" encoding="utf-8"?>
<calcChain xmlns="http://schemas.openxmlformats.org/spreadsheetml/2006/main">
  <c r="B15" i="1" l="1"/>
  <c r="D39" i="1" l="1"/>
  <c r="D38" i="1"/>
  <c r="D40" i="1" s="1"/>
  <c r="D37" i="1"/>
  <c r="B37" i="1"/>
  <c r="B40" i="1" s="1"/>
  <c r="B43" i="1" s="1"/>
  <c r="B50" i="1" s="1"/>
  <c r="B51" i="1" s="1"/>
  <c r="B45" i="1" l="1"/>
  <c r="B46" i="1"/>
  <c r="D14" i="1"/>
  <c r="D7" i="1"/>
  <c r="B10" i="1"/>
  <c r="B9" i="1"/>
  <c r="B4" i="1"/>
  <c r="B8" i="1"/>
  <c r="B5" i="1"/>
  <c r="B17" i="1" l="1"/>
  <c r="B16" i="1"/>
  <c r="D6" i="1" l="1"/>
  <c r="B14" i="1"/>
  <c r="D11" i="1"/>
  <c r="B27" i="1"/>
  <c r="B11" i="1"/>
  <c r="D3" i="1"/>
  <c r="B3" i="1"/>
  <c r="D26" i="1" l="1"/>
  <c r="D2" i="1"/>
  <c r="B2" i="1"/>
  <c r="D24" i="1"/>
  <c r="D23" i="1"/>
  <c r="B22" i="1" l="1"/>
</calcChain>
</file>

<file path=xl/sharedStrings.xml><?xml version="1.0" encoding="utf-8"?>
<sst xmlns="http://schemas.openxmlformats.org/spreadsheetml/2006/main" count="75" uniqueCount="70">
  <si>
    <t>RECEITAS</t>
  </si>
  <si>
    <t xml:space="preserve">DESPESAS </t>
  </si>
  <si>
    <t>Receita de Contribuições</t>
  </si>
  <si>
    <t>Folha Inativos</t>
  </si>
  <si>
    <t>Servidor Ativo PMRG e CMVRG</t>
  </si>
  <si>
    <t xml:space="preserve">Aposentados </t>
  </si>
  <si>
    <t>Servidor Inativo</t>
  </si>
  <si>
    <t xml:space="preserve">Pensionistas </t>
  </si>
  <si>
    <t>Patronal Ativo PMRG e CMVRG</t>
  </si>
  <si>
    <t xml:space="preserve">Compensação previdenciária </t>
  </si>
  <si>
    <t xml:space="preserve">Taxa Administração </t>
  </si>
  <si>
    <t>RGPS</t>
  </si>
  <si>
    <t>Patronal Inativo</t>
  </si>
  <si>
    <t>RPPS</t>
  </si>
  <si>
    <t>Passivo Atuarial Ativo PMRG e CMVRG</t>
  </si>
  <si>
    <t>emolumentos Bova11</t>
  </si>
  <si>
    <t>Passivo Atuarial Inativos</t>
  </si>
  <si>
    <t xml:space="preserve">Taxa de Administração </t>
  </si>
  <si>
    <t>gratificação Gestor</t>
  </si>
  <si>
    <t>Gestor Um</t>
  </si>
  <si>
    <t xml:space="preserve">Rendimentos de Aplicação </t>
  </si>
  <si>
    <t>Dataprev</t>
  </si>
  <si>
    <t xml:space="preserve">Certificação </t>
  </si>
  <si>
    <t xml:space="preserve">Ressarcimento </t>
  </si>
  <si>
    <t>Athena</t>
  </si>
  <si>
    <t xml:space="preserve">Lucro/Prejuízo do Mês </t>
  </si>
  <si>
    <t xml:space="preserve">Superávit /Déficit Contribuição </t>
  </si>
  <si>
    <t xml:space="preserve">Saldo Bancário mês anterior </t>
  </si>
  <si>
    <t>Superávit /Déficit com Comprev</t>
  </si>
  <si>
    <t xml:space="preserve">Aplicações competência </t>
  </si>
  <si>
    <t xml:space="preserve">Conta Corrente Benefícios </t>
  </si>
  <si>
    <t xml:space="preserve">Conta Corrente Taxa Administração </t>
  </si>
  <si>
    <t xml:space="preserve">Saldo Bancário competência </t>
  </si>
  <si>
    <t>Banco do Brasil</t>
  </si>
  <si>
    <t>Banrisul</t>
  </si>
  <si>
    <t>Caixa Economica Federal</t>
  </si>
  <si>
    <t>bova 11</t>
  </si>
  <si>
    <t>Diárias</t>
  </si>
  <si>
    <t>gratificação conselho</t>
  </si>
  <si>
    <t>Sentenças judiciais</t>
  </si>
  <si>
    <t>obs: Servidor Ativo PMRG e CMVRG( diferença de valor)</t>
  </si>
  <si>
    <t>Rendimentos de Aplicação deve ser igual aovalor da planilha aplicações, cfe competencia (não usar o do balancete, pois sempre é lançado mês posterior)</t>
  </si>
  <si>
    <t>Compensação Previdenciária- receita: ajustar valor na tesouraria (lançamentos Comprev é sempre no 5º dia útil do mês)</t>
  </si>
  <si>
    <t>Cursos</t>
  </si>
  <si>
    <t>Incluido linha Sentenças Judiciais que não foi lançado.</t>
  </si>
  <si>
    <t>O valor do "Saldo Bancário mês anterior ", deve ser o "saldo bancario competencia" conforme balancete anterior</t>
  </si>
  <si>
    <t>a soma ou subtração dos itens "Lucro/Prejuízo do Mês " e "Saldo Bancário mês anterior ", deve resultar no valor de " saldo bancário competência"</t>
  </si>
  <si>
    <t>o valor de "Saldo Bancário Competencia" deve ser igual ao saldo bancário da planilha "Aplicações 2024"</t>
  </si>
  <si>
    <t>Meta atuarial auferida competência</t>
  </si>
  <si>
    <t>KARINA MARSCHALL KRAEMER</t>
  </si>
  <si>
    <t>Gestor  de Recursos RPPS</t>
  </si>
  <si>
    <t>BALANCETE COMPETÊNCIA DEZEMBRO 2024</t>
  </si>
  <si>
    <t>Roque Gonzales, aos 04 de Janeiro de 2025</t>
  </si>
  <si>
    <t>DEMONSTRATIVO 2024</t>
  </si>
  <si>
    <t>RECEITA ANUAL</t>
  </si>
  <si>
    <t>DESPESA ANUAL</t>
  </si>
  <si>
    <t>CONTRIBUIÇÕES</t>
  </si>
  <si>
    <t>VENCIMENTOS</t>
  </si>
  <si>
    <t>COMPREV</t>
  </si>
  <si>
    <t>RENDIMENTOS</t>
  </si>
  <si>
    <t>DESP. ADMINISTRATIVA</t>
  </si>
  <si>
    <t>TOTAL RECEITA</t>
  </si>
  <si>
    <t>TOTAL DESPESA</t>
  </si>
  <si>
    <t>LUCRO ANUAL</t>
  </si>
  <si>
    <t>DEFICIT CONTRIBUIÇÃO</t>
  </si>
  <si>
    <t>COM COMPREV</t>
  </si>
  <si>
    <t>SEM COMPREV</t>
  </si>
  <si>
    <t>SALDO INICIAL 01/01/2024</t>
  </si>
  <si>
    <t>LUCRO/PREJUIZO</t>
  </si>
  <si>
    <t>SALDO FINAL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</si>
</sst>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1" x14ac:knownFonts="1">
    <font>
      <sz val="10"/>
      <color rgb="FF000000"/>
      <name val="Arial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1" xfId="0" applyNumberFormat="1" applyFont="1" applyBorder="1"/>
    <xf numFmtId="164" fontId="4" fillId="0" borderId="13" xfId="0" applyNumberFormat="1" applyFont="1" applyBorder="1"/>
    <xf numFmtId="0" fontId="2" fillId="0" borderId="14" xfId="0" applyFont="1" applyBorder="1"/>
    <xf numFmtId="0" fontId="4" fillId="0" borderId="15" xfId="0" applyFont="1" applyBorder="1"/>
    <xf numFmtId="0" fontId="1" fillId="4" borderId="6" xfId="0" applyFont="1" applyFill="1" applyBorder="1" applyAlignment="1">
      <alignment horizontal="center"/>
    </xf>
    <xf numFmtId="164" fontId="1" fillId="2" borderId="7" xfId="0" applyNumberFormat="1" applyFont="1" applyFill="1" applyBorder="1"/>
    <xf numFmtId="0" fontId="1" fillId="3" borderId="8" xfId="0" applyFont="1" applyFill="1" applyBorder="1" applyAlignment="1">
      <alignment horizontal="left"/>
    </xf>
    <xf numFmtId="164" fontId="1" fillId="5" borderId="9" xfId="0" applyNumberFormat="1" applyFont="1" applyFill="1" applyBorder="1"/>
    <xf numFmtId="0" fontId="1" fillId="3" borderId="8" xfId="0" applyFont="1" applyFill="1" applyBorder="1"/>
    <xf numFmtId="164" fontId="1" fillId="4" borderId="16" xfId="0" applyNumberFormat="1" applyFont="1" applyFill="1" applyBorder="1"/>
    <xf numFmtId="164" fontId="1" fillId="3" borderId="17" xfId="0" applyNumberFormat="1" applyFont="1" applyFill="1" applyBorder="1"/>
    <xf numFmtId="0" fontId="1" fillId="2" borderId="6" xfId="0" applyFont="1" applyFill="1" applyBorder="1"/>
    <xf numFmtId="0" fontId="1" fillId="5" borderId="8" xfId="0" applyFont="1" applyFill="1" applyBorder="1"/>
    <xf numFmtId="0" fontId="4" fillId="0" borderId="10" xfId="0" applyFont="1" applyBorder="1"/>
    <xf numFmtId="0" fontId="4" fillId="0" borderId="20" xfId="0" applyFont="1" applyBorder="1"/>
    <xf numFmtId="0" fontId="2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2" xfId="0" applyFont="1" applyBorder="1"/>
    <xf numFmtId="10" fontId="0" fillId="0" borderId="23" xfId="1" applyNumberFormat="1" applyFont="1" applyBorder="1"/>
    <xf numFmtId="164" fontId="4" fillId="6" borderId="1" xfId="0" applyNumberFormat="1" applyFont="1" applyFill="1" applyBorder="1"/>
    <xf numFmtId="0" fontId="4" fillId="6" borderId="1" xfId="0" applyFont="1" applyFill="1" applyBorder="1"/>
    <xf numFmtId="165" fontId="0" fillId="0" borderId="0" xfId="0" applyNumberFormat="1"/>
    <xf numFmtId="164" fontId="0" fillId="0" borderId="0" xfId="0" applyNumberFormat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" fillId="7" borderId="8" xfId="0" applyFont="1" applyFill="1" applyBorder="1"/>
    <xf numFmtId="164" fontId="4" fillId="7" borderId="17" xfId="0" applyNumberFormat="1" applyFont="1" applyFill="1" applyBorder="1"/>
    <xf numFmtId="0" fontId="4" fillId="7" borderId="8" xfId="0" applyFont="1" applyFill="1" applyBorder="1"/>
    <xf numFmtId="0" fontId="2" fillId="7" borderId="10" xfId="0" applyFont="1" applyFill="1" applyBorder="1"/>
    <xf numFmtId="164" fontId="4" fillId="7" borderId="2" xfId="0" applyNumberFormat="1" applyFont="1" applyFill="1" applyBorder="1"/>
    <xf numFmtId="0" fontId="2" fillId="7" borderId="12" xfId="0" applyFont="1" applyFill="1" applyBorder="1"/>
    <xf numFmtId="164" fontId="4" fillId="7" borderId="18" xfId="0" applyNumberFormat="1" applyFont="1" applyFill="1" applyBorder="1"/>
    <xf numFmtId="0" fontId="2" fillId="7" borderId="14" xfId="0" applyFont="1" applyFill="1" applyBorder="1"/>
    <xf numFmtId="164" fontId="4" fillId="7" borderId="19" xfId="0" applyNumberFormat="1" applyFont="1" applyFill="1" applyBorder="1"/>
    <xf numFmtId="0" fontId="7" fillId="7" borderId="1" xfId="0" applyFont="1" applyFill="1" applyBorder="1"/>
    <xf numFmtId="164" fontId="2" fillId="7" borderId="1" xfId="0" applyNumberFormat="1" applyFont="1" applyFill="1" applyBorder="1"/>
    <xf numFmtId="164" fontId="4" fillId="7" borderId="21" xfId="0" applyNumberFormat="1" applyFont="1" applyFill="1" applyBorder="1"/>
    <xf numFmtId="164" fontId="4" fillId="7" borderId="9" xfId="0" applyNumberFormat="1" applyFont="1" applyFill="1" applyBorder="1"/>
    <xf numFmtId="164" fontId="2" fillId="7" borderId="17" xfId="0" applyNumberFormat="1" applyFont="1" applyFill="1" applyBorder="1"/>
    <xf numFmtId="0" fontId="10" fillId="0" borderId="25" xfId="0" applyFont="1" applyBorder="1"/>
    <xf numFmtId="44" fontId="10" fillId="0" borderId="25" xfId="2" applyFont="1" applyBorder="1"/>
    <xf numFmtId="0" fontId="9" fillId="0" borderId="25" xfId="0" applyFont="1" applyFill="1" applyBorder="1"/>
    <xf numFmtId="44" fontId="9" fillId="0" borderId="25" xfId="0" applyNumberFormat="1" applyFont="1" applyBorder="1"/>
    <xf numFmtId="0" fontId="10" fillId="0" borderId="0" xfId="0" applyFont="1"/>
    <xf numFmtId="44" fontId="10" fillId="0" borderId="0" xfId="2" applyFont="1"/>
    <xf numFmtId="44" fontId="10" fillId="0" borderId="25" xfId="0" applyNumberFormat="1" applyFont="1" applyBorder="1"/>
    <xf numFmtId="44" fontId="10" fillId="0" borderId="0" xfId="0" applyNumberFormat="1" applyFont="1"/>
    <xf numFmtId="164" fontId="1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"/>
  <sheetViews>
    <sheetView tabSelected="1" topLeftCell="A32" workbookViewId="0">
      <selection sqref="A1:D51"/>
    </sheetView>
  </sheetViews>
  <sheetFormatPr defaultColWidth="12.7109375" defaultRowHeight="15" customHeight="1" x14ac:dyDescent="0.2"/>
  <cols>
    <col min="1" max="1" width="36.7109375" bestFit="1" customWidth="1"/>
    <col min="2" max="2" width="25.5703125" bestFit="1" customWidth="1"/>
    <col min="3" max="3" width="28.7109375" bestFit="1" customWidth="1"/>
    <col min="4" max="4" width="24" bestFit="1" customWidth="1"/>
    <col min="5" max="6" width="12.7109375" customWidth="1"/>
  </cols>
  <sheetData>
    <row r="1" spans="1:24" ht="15.75" customHeight="1" thickTop="1" thickBot="1" x14ac:dyDescent="0.25">
      <c r="A1" s="53" t="s">
        <v>51</v>
      </c>
      <c r="B1" s="54"/>
      <c r="C1" s="54"/>
      <c r="D1" s="5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">
      <c r="A2" s="9" t="s">
        <v>0</v>
      </c>
      <c r="B2" s="14">
        <f>B3+B11+B14</f>
        <v>1009709.53</v>
      </c>
      <c r="C2" s="16" t="s">
        <v>1</v>
      </c>
      <c r="D2" s="10">
        <f>D3+D6+D9+D10+D11</f>
        <v>913332.5</v>
      </c>
    </row>
    <row r="3" spans="1:24" ht="15.75" customHeight="1" x14ac:dyDescent="0.2">
      <c r="A3" s="11" t="s">
        <v>2</v>
      </c>
      <c r="B3" s="15">
        <f>SUM(B4:B10)</f>
        <v>526982.76</v>
      </c>
      <c r="C3" s="17" t="s">
        <v>3</v>
      </c>
      <c r="D3" s="12">
        <f>D4+D5</f>
        <v>872165.63</v>
      </c>
    </row>
    <row r="4" spans="1:24" ht="15.75" customHeight="1" x14ac:dyDescent="0.2">
      <c r="A4" s="31" t="s">
        <v>4</v>
      </c>
      <c r="B4" s="32">
        <f>88896.49+1164.81+1164.81</f>
        <v>91226.11</v>
      </c>
      <c r="C4" s="33" t="s">
        <v>5</v>
      </c>
      <c r="D4" s="43">
        <v>799950.46</v>
      </c>
    </row>
    <row r="5" spans="1:24" ht="15.75" customHeight="1" x14ac:dyDescent="0.2">
      <c r="A5" s="33" t="s">
        <v>6</v>
      </c>
      <c r="B5" s="44">
        <f>31575.04+782.73</f>
        <v>32357.77</v>
      </c>
      <c r="C5" s="33" t="s">
        <v>7</v>
      </c>
      <c r="D5" s="43">
        <v>72215.17</v>
      </c>
      <c r="F5" t="s">
        <v>40</v>
      </c>
    </row>
    <row r="6" spans="1:24" ht="15.75" customHeight="1" x14ac:dyDescent="0.2">
      <c r="A6" s="33" t="s">
        <v>8</v>
      </c>
      <c r="B6" s="32">
        <v>85986.22</v>
      </c>
      <c r="C6" s="17" t="s">
        <v>9</v>
      </c>
      <c r="D6" s="12">
        <f>D8+D7</f>
        <v>35692.26</v>
      </c>
      <c r="F6" t="s">
        <v>41</v>
      </c>
    </row>
    <row r="7" spans="1:24" ht="15.75" customHeight="1" x14ac:dyDescent="0.2">
      <c r="A7" s="33" t="s">
        <v>10</v>
      </c>
      <c r="B7" s="32">
        <v>5239.8900000000003</v>
      </c>
      <c r="C7" s="33" t="s">
        <v>11</v>
      </c>
      <c r="D7" s="43">
        <f>27.38+30161.46</f>
        <v>30188.84</v>
      </c>
      <c r="F7" t="s">
        <v>42</v>
      </c>
    </row>
    <row r="8" spans="1:24" ht="15.75" customHeight="1" x14ac:dyDescent="0.2">
      <c r="A8" s="33" t="s">
        <v>12</v>
      </c>
      <c r="B8" s="44">
        <f>31575.04+782.73</f>
        <v>32357.77</v>
      </c>
      <c r="C8" s="33" t="s">
        <v>13</v>
      </c>
      <c r="D8" s="43">
        <v>5503.42</v>
      </c>
      <c r="F8" s="21" t="s">
        <v>44</v>
      </c>
    </row>
    <row r="9" spans="1:24" ht="15.75" customHeight="1" x14ac:dyDescent="0.2">
      <c r="A9" s="33" t="s">
        <v>14</v>
      </c>
      <c r="B9" s="32">
        <f>277535.19-71680.89</f>
        <v>205854.3</v>
      </c>
      <c r="C9" s="17" t="s">
        <v>15</v>
      </c>
      <c r="D9" s="12">
        <v>453.46</v>
      </c>
    </row>
    <row r="10" spans="1:24" ht="15.75" customHeight="1" x14ac:dyDescent="0.2">
      <c r="A10" s="33" t="s">
        <v>16</v>
      </c>
      <c r="B10" s="32">
        <f>490.72+1789.09+71680.89</f>
        <v>73960.7</v>
      </c>
      <c r="C10" s="17" t="s">
        <v>39</v>
      </c>
      <c r="D10" s="12">
        <v>0</v>
      </c>
    </row>
    <row r="11" spans="1:24" ht="15.75" customHeight="1" x14ac:dyDescent="0.2">
      <c r="A11" s="13" t="s">
        <v>9</v>
      </c>
      <c r="B11" s="15">
        <f>(B12+B13)</f>
        <v>357343.98</v>
      </c>
      <c r="C11" s="17" t="s">
        <v>17</v>
      </c>
      <c r="D11" s="12">
        <f>SUM(D12:D19)</f>
        <v>5021.1499999999996</v>
      </c>
      <c r="F11" s="27"/>
    </row>
    <row r="12" spans="1:24" ht="15.75" customHeight="1" x14ac:dyDescent="0.2">
      <c r="A12" s="33" t="s">
        <v>11</v>
      </c>
      <c r="B12" s="32">
        <v>357343.98</v>
      </c>
      <c r="C12" s="33" t="s">
        <v>18</v>
      </c>
      <c r="D12" s="43">
        <v>1624.41</v>
      </c>
      <c r="F12" s="27"/>
    </row>
    <row r="13" spans="1:24" ht="15.75" customHeight="1" x14ac:dyDescent="0.2">
      <c r="A13" s="33" t="s">
        <v>13</v>
      </c>
      <c r="B13" s="32">
        <v>0</v>
      </c>
      <c r="C13" s="31" t="s">
        <v>38</v>
      </c>
      <c r="D13" s="43">
        <v>930.66</v>
      </c>
      <c r="F13" s="27"/>
    </row>
    <row r="14" spans="1:24" ht="15.75" customHeight="1" x14ac:dyDescent="0.2">
      <c r="A14" s="13" t="s">
        <v>20</v>
      </c>
      <c r="B14" s="15">
        <f>SUM(B15:B19)</f>
        <v>125382.79000000001</v>
      </c>
      <c r="C14" s="33" t="s">
        <v>19</v>
      </c>
      <c r="D14" s="43">
        <f>756.93*2</f>
        <v>1513.86</v>
      </c>
    </row>
    <row r="15" spans="1:24" ht="15.75" customHeight="1" x14ac:dyDescent="0.2">
      <c r="A15" s="31" t="s">
        <v>33</v>
      </c>
      <c r="B15" s="32">
        <f>-10622.98+37259.94-7801.19+29074.3+15117.08</f>
        <v>63027.150000000009</v>
      </c>
      <c r="C15" s="33" t="s">
        <v>21</v>
      </c>
      <c r="D15" s="43">
        <v>293.24</v>
      </c>
    </row>
    <row r="16" spans="1:24" ht="15.75" customHeight="1" x14ac:dyDescent="0.2">
      <c r="A16" s="31" t="s">
        <v>34</v>
      </c>
      <c r="B16" s="32">
        <f>-3784.09-6542.59+5531.84+35296.99</f>
        <v>30502.149999999998</v>
      </c>
      <c r="C16" s="31" t="s">
        <v>43</v>
      </c>
      <c r="D16" s="43">
        <v>342</v>
      </c>
    </row>
    <row r="17" spans="1:6" ht="15.75" customHeight="1" x14ac:dyDescent="0.2">
      <c r="A17" s="34" t="s">
        <v>35</v>
      </c>
      <c r="B17" s="35">
        <f>18798.72+16364.8-1437+390.18</f>
        <v>34116.700000000004</v>
      </c>
      <c r="C17" s="33" t="s">
        <v>22</v>
      </c>
      <c r="D17" s="43">
        <v>316.98</v>
      </c>
    </row>
    <row r="18" spans="1:6" ht="15.75" customHeight="1" x14ac:dyDescent="0.2">
      <c r="A18" s="36" t="s">
        <v>36</v>
      </c>
      <c r="B18" s="37">
        <v>-2402.92</v>
      </c>
      <c r="C18" s="18" t="s">
        <v>23</v>
      </c>
      <c r="D18" s="5"/>
    </row>
    <row r="19" spans="1:6" ht="15.75" customHeight="1" thickBot="1" x14ac:dyDescent="0.25">
      <c r="A19" s="38" t="s">
        <v>10</v>
      </c>
      <c r="B19" s="39">
        <v>139.71</v>
      </c>
      <c r="C19" s="19" t="s">
        <v>24</v>
      </c>
      <c r="D19" s="6"/>
    </row>
    <row r="20" spans="1:6" ht="15.75" customHeight="1" thickBot="1" x14ac:dyDescent="0.25">
      <c r="B20" s="2"/>
      <c r="C20" s="7" t="s">
        <v>37</v>
      </c>
      <c r="D20" s="8">
        <v>0</v>
      </c>
    </row>
    <row r="21" spans="1:6" ht="15.75" customHeight="1" thickBot="1" x14ac:dyDescent="0.25"/>
    <row r="22" spans="1:6" ht="15.75" customHeight="1" thickBot="1" x14ac:dyDescent="0.25">
      <c r="A22" s="22" t="s">
        <v>25</v>
      </c>
      <c r="B22" s="4">
        <f>B2-D2</f>
        <v>96377.030000000028</v>
      </c>
      <c r="F22" s="21" t="s">
        <v>45</v>
      </c>
    </row>
    <row r="23" spans="1:6" ht="15.75" customHeight="1" thickBot="1" x14ac:dyDescent="0.25">
      <c r="A23" s="40" t="s">
        <v>27</v>
      </c>
      <c r="B23" s="41">
        <v>28827609.879999999</v>
      </c>
      <c r="C23" s="3" t="s">
        <v>26</v>
      </c>
      <c r="D23" s="4">
        <f>B3-D3</f>
        <v>-345182.87</v>
      </c>
      <c r="F23" s="21" t="s">
        <v>46</v>
      </c>
    </row>
    <row r="24" spans="1:6" ht="15.75" customHeight="1" thickBot="1" x14ac:dyDescent="0.25">
      <c r="A24" s="29" t="s">
        <v>29</v>
      </c>
      <c r="B24" s="41">
        <v>28918737.5</v>
      </c>
      <c r="C24" s="3" t="s">
        <v>28</v>
      </c>
      <c r="D24" s="4">
        <f>B3+B11-D3-D6</f>
        <v>-23531.150000000016</v>
      </c>
      <c r="F24" s="21" t="s">
        <v>47</v>
      </c>
    </row>
    <row r="25" spans="1:6" ht="15.75" customHeight="1" thickBot="1" x14ac:dyDescent="0.25">
      <c r="A25" s="29" t="s">
        <v>30</v>
      </c>
      <c r="B25" s="30">
        <v>0</v>
      </c>
    </row>
    <row r="26" spans="1:6" ht="15.75" customHeight="1" thickBot="1" x14ac:dyDescent="0.25">
      <c r="A26" s="29" t="s">
        <v>31</v>
      </c>
      <c r="B26" s="42">
        <v>5249.41</v>
      </c>
      <c r="C26" s="23" t="s">
        <v>48</v>
      </c>
      <c r="D26" s="24">
        <f>(B14/B27)</f>
        <v>4.3349068850757552E-3</v>
      </c>
    </row>
    <row r="27" spans="1:6" ht="15.75" customHeight="1" thickBot="1" x14ac:dyDescent="0.25">
      <c r="A27" s="26" t="s">
        <v>32</v>
      </c>
      <c r="B27" s="25">
        <f>B24+B25+B26</f>
        <v>28923986.91</v>
      </c>
    </row>
    <row r="28" spans="1:6" ht="15.75" customHeight="1" x14ac:dyDescent="0.2">
      <c r="B28" s="2"/>
      <c r="D28" s="28"/>
    </row>
    <row r="29" spans="1:6" ht="15.75" customHeight="1" x14ac:dyDescent="0.2">
      <c r="D29" s="27"/>
    </row>
    <row r="30" spans="1:6" ht="15.75" customHeight="1" x14ac:dyDescent="0.2">
      <c r="A30" s="20" t="s">
        <v>52</v>
      </c>
      <c r="D30" s="27"/>
    </row>
    <row r="31" spans="1:6" ht="15.75" customHeight="1" x14ac:dyDescent="0.2">
      <c r="D31" s="27"/>
    </row>
    <row r="32" spans="1:6" ht="15.75" customHeight="1" x14ac:dyDescent="0.2">
      <c r="A32" s="20" t="s">
        <v>49</v>
      </c>
      <c r="D32" s="27"/>
    </row>
    <row r="33" spans="1:4" ht="15.75" customHeight="1" x14ac:dyDescent="0.2">
      <c r="A33" s="20" t="s">
        <v>50</v>
      </c>
    </row>
    <row r="34" spans="1:4" ht="15.75" customHeight="1" x14ac:dyDescent="0.2"/>
    <row r="35" spans="1:4" ht="15.75" customHeight="1" x14ac:dyDescent="0.25">
      <c r="A35" s="56" t="s">
        <v>53</v>
      </c>
      <c r="B35" s="56"/>
      <c r="C35" s="56"/>
      <c r="D35" s="56"/>
    </row>
    <row r="36" spans="1:4" ht="15.75" customHeight="1" x14ac:dyDescent="0.25">
      <c r="A36" s="57" t="s">
        <v>54</v>
      </c>
      <c r="B36" s="57"/>
      <c r="C36" s="57" t="s">
        <v>55</v>
      </c>
      <c r="D36" s="57"/>
    </row>
    <row r="37" spans="1:4" ht="15.75" customHeight="1" x14ac:dyDescent="0.2">
      <c r="A37" s="45" t="s">
        <v>56</v>
      </c>
      <c r="B37" s="46">
        <f>1387363.06+4556675.39</f>
        <v>5944038.4499999993</v>
      </c>
      <c r="C37" s="45" t="s">
        <v>57</v>
      </c>
      <c r="D37" s="46">
        <f>7403506.11+3315.86</f>
        <v>7406821.9700000007</v>
      </c>
    </row>
    <row r="38" spans="1:4" ht="15.75" customHeight="1" x14ac:dyDescent="0.2">
      <c r="A38" s="45" t="s">
        <v>58</v>
      </c>
      <c r="B38" s="46">
        <v>705982.14</v>
      </c>
      <c r="C38" s="45" t="s">
        <v>58</v>
      </c>
      <c r="D38" s="46">
        <f>433191.1+13016.04+13016.04+1239.52+1239.52</f>
        <v>461702.22</v>
      </c>
    </row>
    <row r="39" spans="1:4" ht="15.75" customHeight="1" x14ac:dyDescent="0.2">
      <c r="A39" s="45" t="s">
        <v>59</v>
      </c>
      <c r="B39" s="46">
        <v>2256623.63</v>
      </c>
      <c r="C39" s="45" t="s">
        <v>60</v>
      </c>
      <c r="D39" s="46">
        <f>45718.47+12000+150</f>
        <v>57868.47</v>
      </c>
    </row>
    <row r="40" spans="1:4" ht="15.75" customHeight="1" x14ac:dyDescent="0.25">
      <c r="A40" s="47" t="s">
        <v>61</v>
      </c>
      <c r="B40" s="48">
        <f>SUM(B37:B39)</f>
        <v>8906644.2199999988</v>
      </c>
      <c r="C40" s="47" t="s">
        <v>62</v>
      </c>
      <c r="D40" s="48">
        <f>SUM(D37:D39)</f>
        <v>7926392.6600000001</v>
      </c>
    </row>
    <row r="41" spans="1:4" ht="15.75" customHeight="1" x14ac:dyDescent="0.2">
      <c r="A41" s="49"/>
      <c r="B41" s="49"/>
      <c r="C41" s="49"/>
      <c r="D41" s="49"/>
    </row>
    <row r="42" spans="1:4" ht="15.75" customHeight="1" x14ac:dyDescent="0.2">
      <c r="A42" s="49"/>
      <c r="B42" s="49"/>
      <c r="C42" s="49"/>
      <c r="D42" s="49"/>
    </row>
    <row r="43" spans="1:4" ht="15.75" customHeight="1" x14ac:dyDescent="0.2">
      <c r="A43" s="45" t="s">
        <v>63</v>
      </c>
      <c r="B43" s="46">
        <f>B40-D40</f>
        <v>980251.55999999866</v>
      </c>
      <c r="C43" s="49"/>
      <c r="D43" s="49"/>
    </row>
    <row r="44" spans="1:4" ht="15.75" customHeight="1" x14ac:dyDescent="0.2">
      <c r="A44" s="45" t="s">
        <v>64</v>
      </c>
      <c r="B44" s="46"/>
      <c r="C44" s="49"/>
      <c r="D44" s="49"/>
    </row>
    <row r="45" spans="1:4" ht="15.75" customHeight="1" x14ac:dyDescent="0.2">
      <c r="A45" s="45" t="s">
        <v>65</v>
      </c>
      <c r="B45" s="46">
        <f>(B37+B38)-(D37+D38)</f>
        <v>-1218503.6000000015</v>
      </c>
      <c r="C45" s="49"/>
      <c r="D45" s="49"/>
    </row>
    <row r="46" spans="1:4" ht="15.75" customHeight="1" x14ac:dyDescent="0.2">
      <c r="A46" s="45" t="s">
        <v>66</v>
      </c>
      <c r="B46" s="46">
        <f>B37-D37</f>
        <v>-1462783.5200000014</v>
      </c>
      <c r="C46" s="49"/>
      <c r="D46" s="49"/>
    </row>
    <row r="47" spans="1:4" ht="15.75" customHeight="1" x14ac:dyDescent="0.2">
      <c r="A47" s="49"/>
      <c r="B47" s="46"/>
      <c r="C47" s="49"/>
      <c r="D47" s="49"/>
    </row>
    <row r="48" spans="1:4" ht="15.75" customHeight="1" x14ac:dyDescent="0.2">
      <c r="A48" s="49"/>
      <c r="B48" s="46"/>
      <c r="C48" s="49"/>
      <c r="D48" s="49"/>
    </row>
    <row r="49" spans="1:4" ht="15.75" customHeight="1" x14ac:dyDescent="0.2">
      <c r="A49" s="45" t="s">
        <v>67</v>
      </c>
      <c r="B49" s="46">
        <v>27943735.350000001</v>
      </c>
      <c r="C49" s="50"/>
      <c r="D49" s="49"/>
    </row>
    <row r="50" spans="1:4" ht="15.75" customHeight="1" x14ac:dyDescent="0.2">
      <c r="A50" s="45" t="s">
        <v>68</v>
      </c>
      <c r="B50" s="51">
        <f>B43</f>
        <v>980251.55999999866</v>
      </c>
      <c r="C50" s="52"/>
      <c r="D50" s="49"/>
    </row>
    <row r="51" spans="1:4" ht="15.75" customHeight="1" x14ac:dyDescent="0.2">
      <c r="A51" s="45" t="s">
        <v>69</v>
      </c>
      <c r="B51" s="51">
        <f>B49+B50</f>
        <v>28923986.91</v>
      </c>
      <c r="C51" s="52"/>
      <c r="D51" s="49"/>
    </row>
    <row r="52" spans="1:4" ht="15.75" customHeight="1" x14ac:dyDescent="0.2"/>
    <row r="53" spans="1:4" ht="15.75" customHeight="1" x14ac:dyDescent="0.2"/>
    <row r="54" spans="1:4" ht="15.75" customHeight="1" x14ac:dyDescent="0.2"/>
    <row r="55" spans="1:4" ht="15.75" customHeight="1" x14ac:dyDescent="0.2"/>
    <row r="56" spans="1:4" ht="15.75" customHeight="1" x14ac:dyDescent="0.2"/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  <row r="63" spans="1:4" ht="15.75" customHeight="1" x14ac:dyDescent="0.2"/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4">
    <mergeCell ref="A1:D1"/>
    <mergeCell ref="A35:D35"/>
    <mergeCell ref="A36:B36"/>
    <mergeCell ref="C36:D36"/>
  </mergeCells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FAPS</dc:creator>
  <cp:lastModifiedBy>FAPS</cp:lastModifiedBy>
  <cp:lastPrinted>2025-01-11T11:39:10Z</cp:lastPrinted>
  <dcterms:created xsi:type="dcterms:W3CDTF">2024-05-02T19:33:34Z</dcterms:created>
  <dcterms:modified xsi:type="dcterms:W3CDTF">2025-01-11T11:39:11Z</dcterms:modified>
</cp:coreProperties>
</file>