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sitivo\licenciamento\Licenciamento\Licenciamento\Outorga\Projetos Basicos - Prefeituras\Porto Maua\2025\PLANILHA\"/>
    </mc:Choice>
  </mc:AlternateContent>
  <xr:revisionPtr revIDLastSave="0" documentId="13_ncr:1_{CC86BDC4-366D-4CFA-9CF7-DEEBBE6A04D4}" xr6:coauthVersionLast="47" xr6:coauthVersionMax="47" xr10:uidLastSave="{00000000-0000-0000-0000-000000000000}"/>
  <bookViews>
    <workbookView xWindow="-120" yWindow="-120" windowWidth="29040" windowHeight="15840" xr2:uid="{7178E43E-27F7-44E4-AE01-162BBDFC3A9D}"/>
  </bookViews>
  <sheets>
    <sheet name="IGNEA" sheetId="1" r:id="rId1"/>
    <sheet name="SEDIMENTAR" sheetId="3" r:id="rId2"/>
    <sheet name="Planilha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7" i="1" l="1"/>
  <c r="D37" i="1"/>
  <c r="E62" i="1" l="1"/>
  <c r="D62" i="1"/>
  <c r="E107" i="1" l="1"/>
  <c r="D107" i="1"/>
  <c r="F103" i="1"/>
  <c r="F104" i="1"/>
  <c r="F105" i="1"/>
  <c r="F102" i="1"/>
  <c r="F107" i="1" l="1"/>
  <c r="B46" i="1"/>
  <c r="B60" i="1" s="1"/>
  <c r="B17" i="1"/>
  <c r="B19" i="1"/>
  <c r="N9" i="1"/>
  <c r="N8" i="1"/>
  <c r="B21" i="1"/>
  <c r="B13" i="1"/>
  <c r="N7" i="1"/>
  <c r="N12" i="1" l="1"/>
  <c r="N11" i="1"/>
  <c r="J7" i="1"/>
  <c r="J8" i="1" s="1"/>
  <c r="D22" i="1"/>
  <c r="E16" i="1"/>
  <c r="Q5" i="1"/>
  <c r="Q7" i="1" s="1"/>
  <c r="N14" i="1" l="1"/>
  <c r="N16" i="1" s="1"/>
  <c r="B15" i="1" s="1"/>
  <c r="B50" i="1"/>
  <c r="B34" i="1"/>
  <c r="D18" i="1" l="1"/>
  <c r="E18" i="1"/>
  <c r="F18" i="1" l="1"/>
  <c r="E61" i="1"/>
  <c r="D61" i="1"/>
  <c r="F61" i="1" l="1"/>
  <c r="E103" i="3"/>
  <c r="D103" i="3"/>
  <c r="F103" i="3" s="1"/>
  <c r="E101" i="3"/>
  <c r="D101" i="3"/>
  <c r="E99" i="3"/>
  <c r="D99" i="3"/>
  <c r="F99" i="3" s="1"/>
  <c r="E97" i="3"/>
  <c r="D97" i="3"/>
  <c r="E92" i="3"/>
  <c r="D92" i="3"/>
  <c r="E90" i="3"/>
  <c r="D90" i="3"/>
  <c r="E88" i="3"/>
  <c r="D88" i="3"/>
  <c r="E86" i="3"/>
  <c r="D86" i="3"/>
  <c r="E84" i="3"/>
  <c r="D84" i="3"/>
  <c r="E82" i="3"/>
  <c r="D82" i="3"/>
  <c r="E80" i="3"/>
  <c r="D80" i="3"/>
  <c r="F80" i="3" s="1"/>
  <c r="E78" i="3"/>
  <c r="D78" i="3"/>
  <c r="E76" i="3"/>
  <c r="D76" i="3"/>
  <c r="F76" i="3" s="1"/>
  <c r="E74" i="3"/>
  <c r="D74" i="3"/>
  <c r="E72" i="3"/>
  <c r="D72" i="3"/>
  <c r="E67" i="3"/>
  <c r="D67" i="3"/>
  <c r="E65" i="3"/>
  <c r="D65" i="3"/>
  <c r="F65" i="3" s="1"/>
  <c r="E63" i="3"/>
  <c r="D63" i="3"/>
  <c r="E61" i="3"/>
  <c r="D61" i="3"/>
  <c r="E59" i="3"/>
  <c r="D59" i="3"/>
  <c r="E57" i="3"/>
  <c r="D57" i="3"/>
  <c r="F57" i="3" s="1"/>
  <c r="E55" i="3"/>
  <c r="D55" i="3"/>
  <c r="E53" i="3"/>
  <c r="F53" i="3" s="1"/>
  <c r="D52" i="3"/>
  <c r="E51" i="3"/>
  <c r="D51" i="3"/>
  <c r="E49" i="3"/>
  <c r="D49" i="3"/>
  <c r="F49" i="3" s="1"/>
  <c r="E47" i="3"/>
  <c r="D47" i="3"/>
  <c r="E45" i="3"/>
  <c r="D45" i="3"/>
  <c r="F45" i="3" s="1"/>
  <c r="E43" i="3"/>
  <c r="D43" i="3"/>
  <c r="E41" i="3"/>
  <c r="D41" i="3"/>
  <c r="F41" i="3" s="1"/>
  <c r="E39" i="3"/>
  <c r="D39" i="3"/>
  <c r="E37" i="3"/>
  <c r="D37" i="3"/>
  <c r="E35" i="3"/>
  <c r="D35" i="3"/>
  <c r="E30" i="3"/>
  <c r="D30" i="3"/>
  <c r="F30" i="3" s="1"/>
  <c r="E28" i="3"/>
  <c r="D28" i="3"/>
  <c r="E26" i="3"/>
  <c r="D26" i="3"/>
  <c r="F26" i="3" s="1"/>
  <c r="E24" i="3"/>
  <c r="D24" i="3"/>
  <c r="E22" i="3"/>
  <c r="D22" i="3"/>
  <c r="E20" i="3"/>
  <c r="D20" i="3"/>
  <c r="E18" i="3"/>
  <c r="D18" i="3"/>
  <c r="E16" i="3"/>
  <c r="D16" i="3"/>
  <c r="E11" i="3"/>
  <c r="D11" i="3"/>
  <c r="F9" i="3"/>
  <c r="E8" i="3"/>
  <c r="D8" i="3"/>
  <c r="E7" i="3"/>
  <c r="D7" i="3"/>
  <c r="F24" i="3" l="1"/>
  <c r="F43" i="3"/>
  <c r="F51" i="3"/>
  <c r="F59" i="3"/>
  <c r="F97" i="3"/>
  <c r="E12" i="3"/>
  <c r="E68" i="3"/>
  <c r="F20" i="3"/>
  <c r="F47" i="3"/>
  <c r="D93" i="3"/>
  <c r="D12" i="3"/>
  <c r="F63" i="3"/>
  <c r="F74" i="3"/>
  <c r="F82" i="3"/>
  <c r="F90" i="3"/>
  <c r="F101" i="3"/>
  <c r="F55" i="3"/>
  <c r="F7" i="3"/>
  <c r="F22" i="3"/>
  <c r="D104" i="3"/>
  <c r="F72" i="3"/>
  <c r="F86" i="3"/>
  <c r="D68" i="3"/>
  <c r="F88" i="3"/>
  <c r="F28" i="3"/>
  <c r="F37" i="3"/>
  <c r="E104" i="3"/>
  <c r="E31" i="3"/>
  <c r="D31" i="3"/>
  <c r="F11" i="3"/>
  <c r="F61" i="3"/>
  <c r="F67" i="3"/>
  <c r="F78" i="3"/>
  <c r="F84" i="3"/>
  <c r="F92" i="3"/>
  <c r="F16" i="3"/>
  <c r="E93" i="3"/>
  <c r="F35" i="3"/>
  <c r="F39" i="3"/>
  <c r="E6" i="1"/>
  <c r="D6" i="1"/>
  <c r="F7" i="1"/>
  <c r="E97" i="1"/>
  <c r="D97" i="1"/>
  <c r="E95" i="1"/>
  <c r="D95" i="1"/>
  <c r="E93" i="1"/>
  <c r="D93" i="1"/>
  <c r="E91" i="1"/>
  <c r="D91" i="1"/>
  <c r="E84" i="1"/>
  <c r="E86" i="1"/>
  <c r="D86" i="1"/>
  <c r="D84" i="1"/>
  <c r="E82" i="1"/>
  <c r="D82" i="1"/>
  <c r="E80" i="1"/>
  <c r="D80" i="1"/>
  <c r="E78" i="1"/>
  <c r="D78" i="1"/>
  <c r="E76" i="1"/>
  <c r="D76" i="1"/>
  <c r="E74" i="1"/>
  <c r="D74" i="1"/>
  <c r="E72" i="1"/>
  <c r="D72" i="1"/>
  <c r="E70" i="1"/>
  <c r="D70" i="1"/>
  <c r="E68" i="1"/>
  <c r="D68" i="1"/>
  <c r="E66" i="1"/>
  <c r="D66" i="1"/>
  <c r="D27" i="1"/>
  <c r="E59" i="1"/>
  <c r="E57" i="1"/>
  <c r="E55" i="1"/>
  <c r="E53" i="1"/>
  <c r="E51" i="1"/>
  <c r="E29" i="1"/>
  <c r="E31" i="1"/>
  <c r="E33" i="1"/>
  <c r="E35" i="1"/>
  <c r="E39" i="1"/>
  <c r="E41" i="1"/>
  <c r="E43" i="1"/>
  <c r="E45" i="1"/>
  <c r="E47" i="1"/>
  <c r="E49" i="1"/>
  <c r="D59" i="1"/>
  <c r="D57" i="1"/>
  <c r="D55" i="1"/>
  <c r="D53" i="1"/>
  <c r="D51" i="1"/>
  <c r="D49" i="1"/>
  <c r="D47" i="1"/>
  <c r="F47" i="1" s="1"/>
  <c r="D45" i="1"/>
  <c r="D43" i="1"/>
  <c r="D41" i="1"/>
  <c r="D39" i="1"/>
  <c r="F39" i="1" s="1"/>
  <c r="D35" i="1"/>
  <c r="D33" i="1"/>
  <c r="D31" i="1"/>
  <c r="D29" i="1"/>
  <c r="E27" i="1"/>
  <c r="E20" i="1"/>
  <c r="E22" i="1"/>
  <c r="E14" i="1"/>
  <c r="D20" i="1"/>
  <c r="D16" i="1"/>
  <c r="D14" i="1"/>
  <c r="D9" i="1"/>
  <c r="F9" i="1" s="1"/>
  <c r="E5" i="1"/>
  <c r="F59" i="1" l="1"/>
  <c r="F51" i="1"/>
  <c r="F55" i="1"/>
  <c r="F57" i="1"/>
  <c r="F12" i="3"/>
  <c r="F16" i="1"/>
  <c r="D23" i="1"/>
  <c r="E23" i="1"/>
  <c r="E106" i="3"/>
  <c r="E107" i="3" s="1"/>
  <c r="F104" i="3"/>
  <c r="F53" i="1"/>
  <c r="F86" i="1"/>
  <c r="F20" i="1"/>
  <c r="F35" i="1"/>
  <c r="F31" i="3"/>
  <c r="F93" i="3"/>
  <c r="D106" i="3"/>
  <c r="D107" i="3" s="1"/>
  <c r="F68" i="3"/>
  <c r="F29" i="1"/>
  <c r="E10" i="1"/>
  <c r="D87" i="1"/>
  <c r="F33" i="1"/>
  <c r="F22" i="1"/>
  <c r="F80" i="1"/>
  <c r="F95" i="1"/>
  <c r="F43" i="1"/>
  <c r="E98" i="1"/>
  <c r="F70" i="1"/>
  <c r="F74" i="1"/>
  <c r="F78" i="1"/>
  <c r="F82" i="1"/>
  <c r="F97" i="1"/>
  <c r="F5" i="1"/>
  <c r="F10" i="1" s="1"/>
  <c r="F31" i="1"/>
  <c r="F14" i="1"/>
  <c r="E87" i="1"/>
  <c r="F93" i="1"/>
  <c r="F45" i="1"/>
  <c r="F27" i="1"/>
  <c r="F72" i="1"/>
  <c r="D98" i="1"/>
  <c r="F76" i="1"/>
  <c r="F66" i="1"/>
  <c r="F91" i="1"/>
  <c r="F41" i="1"/>
  <c r="F49" i="1"/>
  <c r="F68" i="1"/>
  <c r="F84" i="1"/>
  <c r="D10" i="1"/>
  <c r="D109" i="1" l="1"/>
  <c r="D110" i="1" s="1"/>
  <c r="E109" i="1"/>
  <c r="E110" i="1" s="1"/>
  <c r="F107" i="3"/>
  <c r="F23" i="1"/>
  <c r="F62" i="1"/>
  <c r="F106" i="3"/>
  <c r="F98" i="1"/>
  <c r="F87" i="1"/>
  <c r="F109" i="1" l="1"/>
  <c r="F1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J8" authorId="0" shapeId="0" xr:uid="{E8EFBE8D-3C3C-480D-841C-72A12EC15296}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135/6 = 22,5
ARREDONDAR A QUANTIDADE PARA MENOS= 22
22*6=</t>
        </r>
        <r>
          <rPr>
            <b/>
            <sz val="9"/>
            <color indexed="81"/>
            <rFont val="Segoe UI"/>
            <family val="2"/>
          </rPr>
          <t xml:space="preserve">132
</t>
        </r>
      </text>
    </comment>
  </commentList>
</comments>
</file>

<file path=xl/sharedStrings.xml><?xml version="1.0" encoding="utf-8"?>
<sst xmlns="http://schemas.openxmlformats.org/spreadsheetml/2006/main" count="264" uniqueCount="137">
  <si>
    <t xml:space="preserve">Descrição </t>
  </si>
  <si>
    <t>Quantidade</t>
  </si>
  <si>
    <t>Material</t>
  </si>
  <si>
    <t>Mão-de-Obra</t>
  </si>
  <si>
    <t>Total</t>
  </si>
  <si>
    <t>1. MOBILIZAÇÃO, DESMOBILIZAÇÃO DE CANTEIRO DE OBRAS</t>
  </si>
  <si>
    <t>2. PERFURAÇÃO DE POÇO TUBULAR PROFUNDO</t>
  </si>
  <si>
    <t>TUBO CHAPA PRETA E = 3/16" -12" - 36KG</t>
  </si>
  <si>
    <t>CIMENTAÇÃO DO POÇO FORNECIMENTO E APLICAÇÃO DE NATA DE CIMENTO</t>
  </si>
  <si>
    <t xml:space="preserve">3. INSTALAÇÃO POÇO TUBULAR PROFUNDO </t>
  </si>
  <si>
    <t>500003270 FLANGE SEXTAVADO DE FERRO GALVANIZAD, COM ROSCA BSP, DE 6"</t>
  </si>
  <si>
    <t>96986 HASTE DE ATERRAMENTO 3/4 PARA SPDA- FORNECIMENTO E INSTALAÇÃO. AF -12/2017</t>
  </si>
  <si>
    <t>500009867 TUBO PVC, SOLDÁVEL, DN 20 MM, ÁGUA FRIA (NBR - 5648)</t>
  </si>
  <si>
    <t xml:space="preserve">111 DOSADOR DE CLORO </t>
  </si>
  <si>
    <t>500002696 ENCANADOR OU BOMBEIRO HIDRÁULICO</t>
  </si>
  <si>
    <t>500000246 AUXULIAR DE ENCANADOR OU BOMBEIRO HIDRÁULICO</t>
  </si>
  <si>
    <t xml:space="preserve">500002436 ELETRICISTA </t>
  </si>
  <si>
    <t xml:space="preserve">16455 PORTÃO DE FERRO 1.30 x 2,40M </t>
  </si>
  <si>
    <t>1025C POSTE CONCRETO P/ ENERGIA ELÉTRICA - 7,0M</t>
  </si>
  <si>
    <t>500006111 SERVENTE DE OBRAS</t>
  </si>
  <si>
    <t xml:space="preserve">50007186 TELHA DE FIBROCIMENTO ONDULADA E = 6 MM, DE 1,83 X 1,11 M (SEM AMIANTO) </t>
  </si>
  <si>
    <t>500007355 TINTA ACRILICA PREIMUM, COR BRANCO, FOSCO</t>
  </si>
  <si>
    <t>ENSAIO DE BOMBEAMENTO- TESTE DE VAZÃO DE RECUPERAÇÃO DE NÍVEL</t>
  </si>
  <si>
    <t xml:space="preserve">DESINFECÇÃO COM PRODUTOS QUÍMICOS </t>
  </si>
  <si>
    <t>Total do Grupo</t>
  </si>
  <si>
    <t xml:space="preserve">Total do Grupo </t>
  </si>
  <si>
    <t>ME</t>
  </si>
  <si>
    <t>UM</t>
  </si>
  <si>
    <t>M</t>
  </si>
  <si>
    <t>M²</t>
  </si>
  <si>
    <t>M³</t>
  </si>
  <si>
    <t>UN</t>
  </si>
  <si>
    <t>H</t>
  </si>
  <si>
    <t>GL</t>
  </si>
  <si>
    <t>L</t>
  </si>
  <si>
    <t xml:space="preserve">5600007288 TINTA ESMALTE SINTÉTIO PREMIM FOSCO </t>
  </si>
  <si>
    <t>Total sem BDI</t>
  </si>
  <si>
    <t>1 MOBILIZAÇÃO, DESMOBILIZAÇÃO  DE CANTERIO DE OBRAS</t>
  </si>
  <si>
    <t>Descrição</t>
  </si>
  <si>
    <t>TUBO CHAPA PRETA E = 3/16" - 12" - 36KG</t>
  </si>
  <si>
    <t>PERFURAÇÃO ROTATIVA  - ROCHAS SEDIMENTARES (12")</t>
  </si>
  <si>
    <t>TUBO PVC DE REVESTIMENTO GEOMECANICO NERVURADO REFORÇADO, DN 4" , COMPRIMENTO = 2 M</t>
  </si>
  <si>
    <t>TUBO PVC FILTRO GEOMECANICO, DN 4"</t>
  </si>
  <si>
    <t>FORNECIMENTO E APLICAÇÃO DE PRÉ - FILTRO 1,00 A 2,00 mm</t>
  </si>
  <si>
    <t>4. ALVENARIAS, CERCADO E BRIGO DO QUADRO DE COMANDO DO POÇO TUBULAR</t>
  </si>
  <si>
    <t>TOTAL COM BDI (20%)</t>
  </si>
  <si>
    <t>5. ENSAIO DE BOMBEAMENTO, OUTORGA E REGULARIZAÇÃO PO POÇO</t>
  </si>
  <si>
    <r>
      <rPr>
        <b/>
        <sz val="9"/>
        <color theme="1"/>
        <rFont val="Arial"/>
        <family val="2"/>
      </rPr>
      <t>Total do Grupo</t>
    </r>
    <r>
      <rPr>
        <sz val="9"/>
        <color theme="1"/>
        <rFont val="Arial"/>
        <family val="2"/>
      </rPr>
      <t xml:space="preserve"> </t>
    </r>
  </si>
  <si>
    <t xml:space="preserve">0500101 TRANSPORTE, INSTALAÇÃO E DESINSTALAÇÃO-PERFURATRIZ, CONTEMPLA O DESLOCAMENTO DE TODA A EQUIPE DE TRABALHO, BEM COMO TODOS OS EQUIPAMENTOS NECESSÁRIOS À PERFURAÇÃO DO POÇO </t>
  </si>
  <si>
    <t>5103696 FORNECIMENTO E INSTALAÇÃO DE SUPORTE DE MADEIRA PARA PLACAS DE SINALIZAÇÃO EM CONCRETO, COM H= DE 2,5 M E SEÇÃO DE 7,5 X 7,5 CM. AF_03/2022</t>
  </si>
  <si>
    <t xml:space="preserve">5004813 PLACA DE OBRA (PARA CONSTRUÇÃO CIVIL) EM CHAPA GALVANIZADA *N. 22*, ADESIVADA DE *2,4 X1,2* M  (SEM POSTES PARA FIXAÇÃO) </t>
  </si>
  <si>
    <t>CIMENTAÇÃO DO POÇO, FORNECIMENTO E APLICAÇÃO DE NATA DE CIMENTO</t>
  </si>
  <si>
    <t>500000761 BOMBA SUBMERSA PARA POÇOS TUBULARES PROFUNDOS DIAMETRO DE 4 POLEGADAS, ELÉTRICA TRIFASICA, POTÊNCIA 5,42 HP, 15 ESTÁGIOS, BOVAL DE DESCARGA DIAMETRO DE 2 POLEGADAS, HM/Q = 18 M /M 18,10 M3/H A 121 M / 2,90 M3/H</t>
  </si>
  <si>
    <t>500021023 TUBO AÇO GALVANIZADO COM COSTURA, CLASSE MEDIA, DN 1.1/4". E = *3,25* MM, PESO *3,14* KG/M (NBR 5580)</t>
  </si>
  <si>
    <t>500003911 LUVA DE FERRO GALVANIZADO, COM ROSCA BSP, DE 1 1/4"</t>
  </si>
  <si>
    <t>500001796 CURVA 90 GRAUS DE FERRO GALVANIZADO, COM ROSCA BSP MACHO, DE 1 1/4</t>
  </si>
  <si>
    <t>500009888 UNIÃO DE FERRO GALVANIZADO, COM ROSCA BSP, COM ASSENTO PLANO, DE 1 1/4"</t>
  </si>
  <si>
    <t>5000010233 VALVULA DE RETENÇÃO DE BRONZE, PÉ COM CRIVOS, EXTREMIDADE COM ROSCO DE 1 1/4", PARA FUNDO DE POÇO</t>
  </si>
  <si>
    <t>50004180 NIPLE DE FERRO GALVANIZADO, COM ROSCSA BSP, DE 1 1/4"</t>
  </si>
  <si>
    <t>500039262 CABO MULTIPOLAR DE COBRE , FLEXIVEL, CLASSE 4 OU 5, ISOLAÇÃO EM HEPR, COBERTURA EM PVC-ST2, ANTICHAMA BWF - B. 0.6/1 KV, 3 CONDUTORES DE 16 MM²</t>
  </si>
  <si>
    <t>500012770 HIDROMETRO MULTITATO / MEDIDOR DE ÁGUA, DN 1", VAZÃO MÁXIMA DE 10M³/H, PARA ÁGUA POTÁVEL FRIA, RELOJOARIA PLANA, CLASSE B, HORIZONTAL (SEM CONEXÕES)</t>
  </si>
  <si>
    <t>500000246 AUXILIAR DE ENCANADOR OU BOMBEIRO HIDRÁULICO</t>
  </si>
  <si>
    <t>98522 ALAMBRADO EM MOURÕES DE CONCRETO, COM TELA DE ARAME GALVANIZADO (INCLUSIVE MURETA EM CONCRETO) AF_05/2018</t>
  </si>
  <si>
    <t>89456 ALVENARIA DE BLOCOS DE CONCRETO ESTRUTURAL 14X19X39 CM. (ESPESSURA 14 M² CR 105,48 CM) FBK= 14,0 MPA, PARA PAREDES COM ÁREA LÍQUIDA MAIOR OU IGUAL A 6M²</t>
  </si>
  <si>
    <t>S00034872 CONCRETO AUTOADENSÁVEL (CAA) CLASSE DE RESISTÊNCIA C25, ESPELHAMENTO SF2, INCLUI SERVIÇO DE BOMBEAMENTO (NBR 15823)</t>
  </si>
  <si>
    <t>500004417 SARRAFO NÃO APARELHADO *2,5 X 7* CM, EM MAÇARANDUBA, ANGELIM OU EQUIVALENTE DA REGIÃO - BRUTA</t>
  </si>
  <si>
    <t>ANÁLISE FÍSICO QUÍMICA E BACTERIOLÓGICA DA ÁGUA</t>
  </si>
  <si>
    <t>OUTORGA E REGULARIZAÇÃO DO POÇO</t>
  </si>
  <si>
    <t>05001001 TRANSPORTE, INSTALAÇÃO E DESISTALAÇÃO  DE PERFURATRIZ, CONTEMPLA O DESLOCAMNETO DE TODA EQUIPE DE TRABALHO,BEM COMO TODOS OS EQUIPAMENTOS NECESSÁRIOS À PERFURAÇÃO DO POÇO.</t>
  </si>
  <si>
    <t>S103696 FORNECIMENTO E INSTALAÇÃO DE SUPORTE DE MADEIRA PARA PLACAS DE SINALIZAÇÃO EM CONCRETO,COM H= DE 2,5 M E SEÇÃO DE 7,5 X 7,5 CM AF_03/2022</t>
  </si>
  <si>
    <t>S004813 PLACA DE OBRA (PARA CONSTRUÇÃO CIVIL) EM CHAPA GALVANIZADA * N. 22* , ADESIVADA DE  *2,4 X 1,2* M (SEM POSTES PARA FIXAÇÃO)</t>
  </si>
  <si>
    <t>500000761 BOMBA SUBMERSA PARA POÇOS TUBULARES PROFUNDOS DIAMETRO DE 4 POLEGADAS, ELÉTRICA TRIFASICA, POTÊNCIA 5,42 HP, 15 ESTÁGIOS, BOCAL DE DESCARGA DIAMETRO DE 2 POLEGADAS, HM/Q = 18 M /M 18,10 M3/H A 121 M / 2,90 M³/H</t>
  </si>
  <si>
    <t>98111 CAIXA DE INSPEÇÃO PARA ATERRAMENTO, CIRCULAR, EM POLIETILENO, DIÂMETRO INTERNO = 0,3 M. , AF _12/2020</t>
  </si>
  <si>
    <t>500021023 TUBO AÇO GALVANIZADO COM COSTURA, CLASSE MEDIA, DN 1.1/4". E = *3,25* MM PESO *3,14* KG/M (NBR 5580)</t>
  </si>
  <si>
    <t>500001796 CURVA 90 GRAUS DE FERRO GALVANIZADO, COM ROSCA BSP MACHO, DE 1 1/4"</t>
  </si>
  <si>
    <t>5000010233 VALVULA DE RETENÇÃO DE BRONZE, PÉ COM CRIVOS, EXTREMIDADE COM ROSCA DE 1 1/4", PARA FUNDO DE POÇO</t>
  </si>
  <si>
    <t>500039262 CABO MULTIPOLAR DE COBRE , FLEXIVEL, CLASSO 4 OU 5, ISOLAÇÃO EM HEPR, COBERTURA EM PVC-ST2, ANTICHAMA 8WF - 8. 0.6/1 KV, 3 CONDUTORES DE 10 MM²</t>
  </si>
  <si>
    <t>101494 ENTRADA DE ENERGIA ELÉTRICA, AÉREA, MONOFÁSICA, COM CAIXA DE EMBUTIR, CABO DE 16 MM² E DISJUNTOR DIN 50A (NÃO INCLUSO O POSTE DE CONCRETO). AF_07/2020_P</t>
  </si>
  <si>
    <t xml:space="preserve">98522 ALAMBRADO EM MOURÕES DE CONCRETO, COM TELA DE ARAME GALVANIZADO (INCLUSIVE MURETA EM CONCRETO) AF_05/2018  </t>
  </si>
  <si>
    <t>89456 ALVENARIA DE BLOCOS DE CONCRETO ESTRUTURAL 14X19X39 CM, (ESPESSURA 14 M² CR 105,48 CM) FBK= 14,0 MPA, PARA PAREDES COM ÁREA LÍQUIDA MAIOR OU IGUAL A 6M²</t>
  </si>
  <si>
    <t>500007355 TINTA ACRILICA PREMIUM, COR BRANCO, FOSCO</t>
  </si>
  <si>
    <t>Un.</t>
  </si>
  <si>
    <t>PERFURAÇÃO ROTATIVA COM CIRCULAÇÃO - ROCHAS SEDIMENTAR/ALTERADA - (10")</t>
  </si>
  <si>
    <t>ORÇAMENTO SINAPI - ROCHA ÍGNEA</t>
  </si>
  <si>
    <t>ORÇAMENTO SINAPI – ROCHA SEDIMENTAR</t>
  </si>
  <si>
    <t>MUDA CONFORME A PROFUNDIDADE</t>
  </si>
  <si>
    <t>SE ATENTAR AOS DIÂMETROS</t>
  </si>
  <si>
    <t>PERFURAÇÕES EM 12 E 6 POLEGADAS</t>
  </si>
  <si>
    <t xml:space="preserve">TUBO PVC DE REVESTIMENTO GEOMECANICO NERVURADO REFORÇADO, DN = 150 MM, COMPRIMENTO = 2M </t>
  </si>
  <si>
    <r>
      <t>5000032</t>
    </r>
    <r>
      <rPr>
        <sz val="9"/>
        <rFont val="Arial"/>
        <family val="2"/>
      </rPr>
      <t>70 FLANGE SEXTAVADO DE FERRO GALVANIZADO, COM ROSCA BSP, DE 6"</t>
    </r>
  </si>
  <si>
    <t>98111 CAIXA DE INSPEÇÃO PARA ATERRAMENTO, CIRCULAR, EM POLIETILENO, DIÂMETRO INTERNO=0,3 M. , AF-12/2020</t>
  </si>
  <si>
    <t>CÁLCULO:</t>
  </si>
  <si>
    <t>PROFUNDIDADE DA BOMBA - 10 %</t>
  </si>
  <si>
    <t>O RESULTADO, DIVIDE POR 6 METROS (CADA BARRA)</t>
  </si>
  <si>
    <t>ATÉ ONDE ACABA O CASCALHO</t>
  </si>
  <si>
    <t>5% a menos da profundidade maior (arredondar pra mais)</t>
  </si>
  <si>
    <t>TUBO DO MEDIDOR DE NÍVEL (mesma profundidade da bomba)</t>
  </si>
  <si>
    <t xml:space="preserve">16455 PORTÃO DE FERRO 1,30 x 2,40M </t>
  </si>
  <si>
    <t>101494 ENTRADA DE ENERGIA ELÉTRICA, AÉREA, MONOFÁSICA, COM CAIXA DE EMBUTIR, CABO DE 16 MM² E DISJUNTIR DIN 50A (NÃO INCLUSO O POSTE DE CONCRETO) AF_07/2020_P</t>
  </si>
  <si>
    <t>CORDA NAVAL TORCIDA</t>
  </si>
  <si>
    <t>calcular o volume de cimento conforme a profundidade de 20 metros</t>
  </si>
  <si>
    <t>PROFUNDIDADE DO POÇO</t>
  </si>
  <si>
    <t>PROFUNDIDADE REVESTIMENTO</t>
  </si>
  <si>
    <t>UNIDADE</t>
  </si>
  <si>
    <t>VALOR</t>
  </si>
  <si>
    <t>PI</t>
  </si>
  <si>
    <t>Volume</t>
  </si>
  <si>
    <t>1 "</t>
  </si>
  <si>
    <t>Altura</t>
  </si>
  <si>
    <t>m³</t>
  </si>
  <si>
    <t>LAJE DE PROTEÇÃO SANITÁRIA</t>
  </si>
  <si>
    <t>cm</t>
  </si>
  <si>
    <t>Altura (cm)</t>
  </si>
  <si>
    <t>Altura (m)</t>
  </si>
  <si>
    <t>m</t>
  </si>
  <si>
    <t>Área (m²)</t>
  </si>
  <si>
    <t>m²</t>
  </si>
  <si>
    <t>ROCHA SEDIMENTAR - PROFUNDIDADE</t>
  </si>
  <si>
    <t>ALTURA BOMBA</t>
  </si>
  <si>
    <t>ALTURA BOMBA (ARREDONDADA)</t>
  </si>
  <si>
    <t>Volume total</t>
  </si>
  <si>
    <t>Volume selo</t>
  </si>
  <si>
    <t>Vol. Menor</t>
  </si>
  <si>
    <t>Vol. Maior</t>
  </si>
  <si>
    <t>Diam. Menor</t>
  </si>
  <si>
    <t>12"</t>
  </si>
  <si>
    <t>Diam. Maior</t>
  </si>
  <si>
    <t>V = Vol Maior - Vol menor</t>
  </si>
  <si>
    <t>É o volume de calda que vai nas paredes entre a perfuração de 12" e o tubo de revestimento de 6"</t>
  </si>
  <si>
    <t>SELO SANITÁRIO</t>
  </si>
  <si>
    <t>6"</t>
  </si>
  <si>
    <t>PERFURAÇÃO ROTOPNEUMÁTICA - ROCHAS ÍGENAS E METAMÓRFICAS - RI / RM (12")</t>
  </si>
  <si>
    <t>PERFURAÇÃO ROTOPNEUMÁTICA - ROCHAS ÍGENAS E METAMÓRFICAS - RI / RM (6")</t>
  </si>
  <si>
    <t>6. TAMPONAMENTO</t>
  </si>
  <si>
    <t>AREIA MEDIA</t>
  </si>
  <si>
    <t>PEDRA BRITA Nº 01</t>
  </si>
  <si>
    <t>SACO CIMENTO CP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</si>
</sst>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2" fontId="2" fillId="0" borderId="5" xfId="0" applyNumberFormat="1" applyFont="1" applyBorder="1" applyAlignment="1">
      <alignment vertical="center"/>
    </xf>
    <xf numFmtId="2" fontId="2" fillId="0" borderId="5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7" xfId="0" applyNumberFormat="1" applyFont="1" applyBorder="1" applyAlignment="1">
      <alignment horizontal="right" vertical="center"/>
    </xf>
    <xf numFmtId="0" fontId="2" fillId="4" borderId="0" xfId="0" applyFont="1" applyFill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5" fillId="7" borderId="0" xfId="0" applyFont="1" applyFill="1"/>
    <xf numFmtId="0" fontId="5" fillId="7" borderId="1" xfId="0" applyFont="1" applyFill="1" applyBorder="1"/>
    <xf numFmtId="0" fontId="5" fillId="5" borderId="1" xfId="0" applyFont="1" applyFill="1" applyBorder="1"/>
    <xf numFmtId="0" fontId="5" fillId="0" borderId="0" xfId="0" applyFont="1"/>
    <xf numFmtId="0" fontId="4" fillId="7" borderId="1" xfId="0" applyFont="1" applyFill="1" applyBorder="1"/>
    <xf numFmtId="0" fontId="4" fillId="7" borderId="0" xfId="0" applyFont="1" applyFill="1"/>
    <xf numFmtId="0" fontId="4" fillId="6" borderId="1" xfId="0" applyFont="1" applyFill="1" applyBorder="1"/>
    <xf numFmtId="2" fontId="4" fillId="6" borderId="1" xfId="0" applyNumberFormat="1" applyFont="1" applyFill="1" applyBorder="1"/>
    <xf numFmtId="0" fontId="4" fillId="6" borderId="0" xfId="0" applyFont="1" applyFill="1"/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5" fillId="4" borderId="0" xfId="0" applyFont="1" applyFill="1"/>
    <xf numFmtId="0" fontId="5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2" fontId="4" fillId="6" borderId="1" xfId="0" applyNumberFormat="1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0" fontId="5" fillId="0" borderId="2" xfId="0" applyFont="1" applyBorder="1"/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 wrapText="1"/>
    </xf>
    <xf numFmtId="0" fontId="1" fillId="8" borderId="8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8AF2-E4F8-4EBE-8D5C-4C28765C5159}">
  <dimension ref="A1:R111"/>
  <sheetViews>
    <sheetView tabSelected="1" zoomScale="90" zoomScaleNormal="90" workbookViewId="0">
      <selection activeCell="F38" sqref="F38"/>
    </sheetView>
  </sheetViews>
  <sheetFormatPr defaultRowHeight="12" x14ac:dyDescent="0.25"/>
  <cols>
    <col min="1" max="1" width="59.5703125" style="2" customWidth="1"/>
    <col min="2" max="2" width="10.28515625" style="1" bestFit="1" customWidth="1"/>
    <col min="3" max="3" width="3.5703125" style="1" bestFit="1" customWidth="1"/>
    <col min="4" max="5" width="12.42578125" style="4" bestFit="1" customWidth="1"/>
    <col min="6" max="6" width="12.42578125" style="6" bestFit="1" customWidth="1"/>
    <col min="7" max="7" width="9.140625" style="1"/>
    <col min="8" max="8" width="17.7109375" style="1" customWidth="1"/>
    <col min="9" max="9" width="9.140625" style="1"/>
    <col min="10" max="10" width="13.85546875" style="1" customWidth="1"/>
    <col min="11" max="12" width="9.140625" style="1"/>
    <col min="13" max="13" width="18.5703125" style="1" bestFit="1" customWidth="1"/>
    <col min="14" max="15" width="9.140625" style="1"/>
    <col min="16" max="16" width="18.5703125" style="1" bestFit="1" customWidth="1"/>
    <col min="17" max="16384" width="9.140625" style="1"/>
  </cols>
  <sheetData>
    <row r="1" spans="1:18" x14ac:dyDescent="0.25">
      <c r="A1" s="65" t="s">
        <v>83</v>
      </c>
      <c r="B1" s="65"/>
      <c r="C1" s="65"/>
      <c r="D1" s="65"/>
      <c r="E1" s="65"/>
      <c r="F1" s="65"/>
    </row>
    <row r="2" spans="1:18" x14ac:dyDescent="0.25">
      <c r="A2" s="23" t="s">
        <v>0</v>
      </c>
      <c r="B2" s="24" t="s">
        <v>1</v>
      </c>
      <c r="C2" s="24" t="s">
        <v>81</v>
      </c>
      <c r="D2" s="25" t="s">
        <v>2</v>
      </c>
      <c r="E2" s="25" t="s">
        <v>3</v>
      </c>
      <c r="F2" s="25" t="s">
        <v>4</v>
      </c>
      <c r="G2" s="30"/>
      <c r="H2" s="1" t="s">
        <v>85</v>
      </c>
    </row>
    <row r="3" spans="1:18" ht="12.75" x14ac:dyDescent="0.2">
      <c r="A3" s="60" t="s">
        <v>5</v>
      </c>
      <c r="B3" s="60"/>
      <c r="C3" s="60"/>
      <c r="D3" s="60"/>
      <c r="E3" s="60"/>
      <c r="F3" s="60"/>
      <c r="H3" s="1" t="s">
        <v>86</v>
      </c>
      <c r="J3" s="1" t="s">
        <v>104</v>
      </c>
      <c r="K3" s="1" t="s">
        <v>103</v>
      </c>
      <c r="M3" s="68" t="s">
        <v>129</v>
      </c>
      <c r="N3" s="69"/>
      <c r="O3" s="34"/>
      <c r="P3" s="46" t="s">
        <v>110</v>
      </c>
      <c r="Q3" s="46"/>
      <c r="R3" s="46"/>
    </row>
    <row r="4" spans="1:18" ht="48" customHeight="1" x14ac:dyDescent="0.2">
      <c r="A4" s="9" t="s">
        <v>48</v>
      </c>
      <c r="B4" s="10">
        <v>1</v>
      </c>
      <c r="C4" s="10" t="s">
        <v>26</v>
      </c>
      <c r="D4" s="11">
        <v>0</v>
      </c>
      <c r="E4" s="11">
        <v>9892.52</v>
      </c>
      <c r="F4" s="14"/>
      <c r="H4" s="32" t="s">
        <v>101</v>
      </c>
      <c r="I4" s="32"/>
      <c r="J4" s="43">
        <v>150</v>
      </c>
      <c r="K4" s="33" t="s">
        <v>28</v>
      </c>
      <c r="M4" s="38" t="s">
        <v>128</v>
      </c>
      <c r="N4" s="38"/>
      <c r="O4" s="39"/>
      <c r="P4" s="46" t="s">
        <v>112</v>
      </c>
      <c r="Q4" s="47">
        <v>10</v>
      </c>
      <c r="R4" s="46" t="s">
        <v>111</v>
      </c>
    </row>
    <row r="5" spans="1:18" ht="12.75" x14ac:dyDescent="0.2">
      <c r="B5" s="5"/>
      <c r="C5" s="5"/>
      <c r="D5" s="12">
        <v>0</v>
      </c>
      <c r="E5" s="12">
        <f>E4*B4</f>
        <v>9892.52</v>
      </c>
      <c r="F5" s="15">
        <f>SUM(D5:E5)</f>
        <v>9892.52</v>
      </c>
      <c r="H5" s="33" t="s">
        <v>102</v>
      </c>
      <c r="I5" s="33"/>
      <c r="J5" s="44">
        <v>20</v>
      </c>
      <c r="K5" s="33" t="s">
        <v>28</v>
      </c>
      <c r="M5" s="35" t="s">
        <v>127</v>
      </c>
      <c r="N5" s="35"/>
      <c r="O5" s="34"/>
      <c r="P5" s="46" t="s">
        <v>113</v>
      </c>
      <c r="Q5" s="46">
        <f>Q4/100</f>
        <v>0.1</v>
      </c>
      <c r="R5" s="46" t="s">
        <v>114</v>
      </c>
    </row>
    <row r="6" spans="1:18" ht="36" x14ac:dyDescent="0.2">
      <c r="A6" s="9" t="s">
        <v>49</v>
      </c>
      <c r="B6" s="10">
        <v>2</v>
      </c>
      <c r="C6" s="10" t="s">
        <v>31</v>
      </c>
      <c r="D6" s="11">
        <f>D7/B6</f>
        <v>639.46</v>
      </c>
      <c r="E6" s="11">
        <f>E7/B6</f>
        <v>119.7</v>
      </c>
      <c r="F6" s="14"/>
      <c r="H6" s="66" t="s">
        <v>117</v>
      </c>
      <c r="I6" s="67"/>
      <c r="J6" s="44">
        <v>5</v>
      </c>
      <c r="K6" s="33" t="s">
        <v>28</v>
      </c>
      <c r="M6" s="35" t="s">
        <v>107</v>
      </c>
      <c r="N6" s="35">
        <v>2.5399999999999999E-2</v>
      </c>
      <c r="O6" s="34"/>
      <c r="P6" s="46" t="s">
        <v>115</v>
      </c>
      <c r="Q6" s="47">
        <v>1</v>
      </c>
      <c r="R6" s="46" t="s">
        <v>116</v>
      </c>
    </row>
    <row r="7" spans="1:18" ht="12.75" x14ac:dyDescent="0.2">
      <c r="B7" s="5"/>
      <c r="C7" s="5"/>
      <c r="D7" s="12">
        <v>1278.92</v>
      </c>
      <c r="E7" s="12">
        <v>239.4</v>
      </c>
      <c r="F7" s="15">
        <f>D7+E7</f>
        <v>1518.3200000000002</v>
      </c>
      <c r="H7" s="70" t="s">
        <v>118</v>
      </c>
      <c r="I7" s="72"/>
      <c r="J7" s="44">
        <f>J4-J4*0.1</f>
        <v>135</v>
      </c>
      <c r="K7" s="33" t="s">
        <v>28</v>
      </c>
      <c r="M7" s="35" t="s">
        <v>126</v>
      </c>
      <c r="N7" s="35">
        <f>12*N6</f>
        <v>0.30479999999999996</v>
      </c>
      <c r="O7" s="45" t="s">
        <v>125</v>
      </c>
      <c r="P7" s="48" t="s">
        <v>106</v>
      </c>
      <c r="Q7" s="48">
        <f>Q5*Q6</f>
        <v>0.1</v>
      </c>
      <c r="R7" s="49" t="s">
        <v>109</v>
      </c>
    </row>
    <row r="8" spans="1:18" ht="36" x14ac:dyDescent="0.2">
      <c r="A8" s="9" t="s">
        <v>50</v>
      </c>
      <c r="B8" s="10">
        <v>4</v>
      </c>
      <c r="C8" s="10" t="s">
        <v>29</v>
      </c>
      <c r="D8" s="11">
        <v>425</v>
      </c>
      <c r="E8" s="11">
        <v>0</v>
      </c>
      <c r="F8" s="14"/>
      <c r="H8" s="66" t="s">
        <v>119</v>
      </c>
      <c r="I8" s="67"/>
      <c r="J8" s="44">
        <f>J7</f>
        <v>135</v>
      </c>
      <c r="K8" s="33" t="s">
        <v>28</v>
      </c>
      <c r="M8" s="35" t="s">
        <v>124</v>
      </c>
      <c r="N8" s="35">
        <f>6*N6</f>
        <v>0.15239999999999998</v>
      </c>
      <c r="O8" s="45" t="s">
        <v>130</v>
      </c>
    </row>
    <row r="9" spans="1:18" ht="12.75" x14ac:dyDescent="0.2">
      <c r="B9" s="5"/>
      <c r="C9" s="5"/>
      <c r="D9" s="11">
        <f>D8*B8</f>
        <v>1700</v>
      </c>
      <c r="E9" s="11">
        <v>0</v>
      </c>
      <c r="F9" s="14">
        <f>D9+E9</f>
        <v>1700</v>
      </c>
      <c r="H9" s="70" t="s">
        <v>87</v>
      </c>
      <c r="I9" s="71"/>
      <c r="J9" s="72"/>
      <c r="K9" s="33"/>
      <c r="M9" s="35" t="s">
        <v>108</v>
      </c>
      <c r="N9" s="36">
        <f>J5</f>
        <v>20</v>
      </c>
      <c r="O9" s="34" t="s">
        <v>109</v>
      </c>
    </row>
    <row r="10" spans="1:18" ht="12.75" x14ac:dyDescent="0.2">
      <c r="A10" s="60" t="s">
        <v>25</v>
      </c>
      <c r="B10" s="60"/>
      <c r="C10" s="60"/>
      <c r="D10" s="13">
        <f>D5+D7+D9</f>
        <v>2978.92</v>
      </c>
      <c r="E10" s="13">
        <f>E5+E7+E9</f>
        <v>10131.92</v>
      </c>
      <c r="F10" s="13">
        <f>F5+F7+F9</f>
        <v>13110.84</v>
      </c>
      <c r="M10" s="35" t="s">
        <v>105</v>
      </c>
      <c r="N10" s="35">
        <v>3.1415000000000002</v>
      </c>
      <c r="O10" s="34"/>
    </row>
    <row r="11" spans="1:18" ht="12.75" x14ac:dyDescent="0.2">
      <c r="B11" s="5"/>
      <c r="C11" s="5"/>
      <c r="M11" s="40" t="s">
        <v>123</v>
      </c>
      <c r="N11" s="41">
        <f>N10*N9*(N7/2)^2</f>
        <v>1.4592745007999999</v>
      </c>
      <c r="O11" s="42" t="s">
        <v>109</v>
      </c>
    </row>
    <row r="12" spans="1:18" ht="12.75" x14ac:dyDescent="0.2">
      <c r="A12" s="60" t="s">
        <v>6</v>
      </c>
      <c r="B12" s="60"/>
      <c r="C12" s="60"/>
      <c r="D12" s="60"/>
      <c r="E12" s="60"/>
      <c r="F12" s="60"/>
      <c r="M12" s="40" t="s">
        <v>122</v>
      </c>
      <c r="N12" s="41">
        <f>N10*N9*((N8/2)^2)</f>
        <v>0.36481862519999997</v>
      </c>
      <c r="O12" s="42" t="s">
        <v>109</v>
      </c>
    </row>
    <row r="13" spans="1:18" x14ac:dyDescent="0.2">
      <c r="A13" s="9" t="s">
        <v>7</v>
      </c>
      <c r="B13" s="16">
        <f>J6</f>
        <v>5</v>
      </c>
      <c r="C13" s="16" t="s">
        <v>28</v>
      </c>
      <c r="D13" s="11">
        <v>491.66</v>
      </c>
      <c r="E13" s="11">
        <v>0</v>
      </c>
      <c r="F13" s="14"/>
      <c r="M13" s="54"/>
      <c r="N13" s="54"/>
      <c r="O13" s="37"/>
    </row>
    <row r="14" spans="1:18" ht="12.75" x14ac:dyDescent="0.25">
      <c r="B14" s="5"/>
      <c r="C14" s="5"/>
      <c r="D14" s="12">
        <f>D13*B13</f>
        <v>2458.3000000000002</v>
      </c>
      <c r="E14" s="12">
        <f>B13*E13</f>
        <v>0</v>
      </c>
      <c r="F14" s="15">
        <f>D14+E14</f>
        <v>2458.3000000000002</v>
      </c>
      <c r="M14" s="55" t="s">
        <v>121</v>
      </c>
      <c r="N14" s="58">
        <f>N11-N12</f>
        <v>1.0944558756</v>
      </c>
      <c r="O14" s="55" t="s">
        <v>109</v>
      </c>
    </row>
    <row r="15" spans="1:18" ht="24" x14ac:dyDescent="0.25">
      <c r="A15" s="9" t="s">
        <v>51</v>
      </c>
      <c r="B15" s="16">
        <f>N16</f>
        <v>1.1944558756000001</v>
      </c>
      <c r="C15" s="16" t="s">
        <v>30</v>
      </c>
      <c r="D15" s="11">
        <v>933</v>
      </c>
      <c r="E15" s="11">
        <v>932</v>
      </c>
      <c r="F15" s="14"/>
      <c r="G15" s="1" t="s">
        <v>100</v>
      </c>
      <c r="M15" s="48"/>
      <c r="N15" s="50"/>
      <c r="O15" s="51"/>
    </row>
    <row r="16" spans="1:18" ht="12.75" x14ac:dyDescent="0.2">
      <c r="B16" s="5"/>
      <c r="C16" s="5"/>
      <c r="D16" s="12">
        <f>B15*D15</f>
        <v>1114.4273319348001</v>
      </c>
      <c r="E16" s="12">
        <f>E15</f>
        <v>932</v>
      </c>
      <c r="F16" s="15">
        <f>D16+E16</f>
        <v>2046.4273319348001</v>
      </c>
      <c r="M16" s="40" t="s">
        <v>120</v>
      </c>
      <c r="N16" s="41">
        <f>N14+Q7</f>
        <v>1.1944558756000001</v>
      </c>
      <c r="O16" s="42" t="s">
        <v>109</v>
      </c>
    </row>
    <row r="17" spans="1:8" ht="24" x14ac:dyDescent="0.25">
      <c r="A17" s="9" t="s">
        <v>131</v>
      </c>
      <c r="B17" s="16">
        <f>J5</f>
        <v>20</v>
      </c>
      <c r="C17" s="16" t="s">
        <v>28</v>
      </c>
      <c r="D17" s="11">
        <v>0</v>
      </c>
      <c r="E17" s="12">
        <v>244</v>
      </c>
      <c r="F17" s="15"/>
      <c r="G17" s="30"/>
      <c r="H17" s="1" t="s">
        <v>94</v>
      </c>
    </row>
    <row r="18" spans="1:8" x14ac:dyDescent="0.25">
      <c r="B18" s="5"/>
      <c r="C18" s="5"/>
      <c r="D18" s="19">
        <f>B17*D17</f>
        <v>0</v>
      </c>
      <c r="E18" s="12">
        <f>E17*B17</f>
        <v>4880</v>
      </c>
      <c r="F18" s="15">
        <f>D18+E18</f>
        <v>4880</v>
      </c>
    </row>
    <row r="19" spans="1:8" ht="24" x14ac:dyDescent="0.25">
      <c r="A19" s="9" t="s">
        <v>132</v>
      </c>
      <c r="B19" s="31">
        <f>J4-J5</f>
        <v>130</v>
      </c>
      <c r="C19" s="16" t="s">
        <v>28</v>
      </c>
      <c r="D19" s="11">
        <v>0</v>
      </c>
      <c r="E19" s="11">
        <v>154</v>
      </c>
      <c r="F19" s="14"/>
    </row>
    <row r="20" spans="1:8" x14ac:dyDescent="0.25">
      <c r="B20" s="5"/>
      <c r="C20" s="5"/>
      <c r="D20" s="12">
        <f>B19*D19</f>
        <v>0</v>
      </c>
      <c r="E20" s="12">
        <f>B19*E19</f>
        <v>20020</v>
      </c>
      <c r="F20" s="15">
        <f>D20+E20</f>
        <v>20020</v>
      </c>
    </row>
    <row r="21" spans="1:8" ht="24" x14ac:dyDescent="0.25">
      <c r="A21" s="9" t="s">
        <v>88</v>
      </c>
      <c r="B21" s="16">
        <f>J5</f>
        <v>20</v>
      </c>
      <c r="C21" s="16" t="s">
        <v>28</v>
      </c>
      <c r="D21" s="11">
        <v>272</v>
      </c>
      <c r="E21" s="11">
        <v>0</v>
      </c>
      <c r="F21" s="14"/>
      <c r="G21" s="30"/>
    </row>
    <row r="22" spans="1:8" x14ac:dyDescent="0.25">
      <c r="B22" s="5"/>
      <c r="C22" s="5"/>
      <c r="D22" s="12">
        <f>B21*D21</f>
        <v>5440</v>
      </c>
      <c r="E22" s="12">
        <f>B21*E21</f>
        <v>0</v>
      </c>
      <c r="F22" s="15">
        <f>D22+E22</f>
        <v>5440</v>
      </c>
    </row>
    <row r="23" spans="1:8" x14ac:dyDescent="0.25">
      <c r="A23" s="60" t="s">
        <v>24</v>
      </c>
      <c r="B23" s="60"/>
      <c r="C23" s="60"/>
      <c r="D23" s="13">
        <f>D14+D16+D18+D20+D22</f>
        <v>9012.7273319348005</v>
      </c>
      <c r="E23" s="13">
        <f>E14+E16+E18+E20+E22</f>
        <v>25832</v>
      </c>
      <c r="F23" s="13">
        <f>F14+F16+F18+F20+F22</f>
        <v>34844.727331934802</v>
      </c>
      <c r="G23" s="30"/>
    </row>
    <row r="24" spans="1:8" x14ac:dyDescent="0.25">
      <c r="A24" s="56"/>
      <c r="B24" s="57"/>
      <c r="C24" s="57"/>
      <c r="D24" s="6"/>
      <c r="E24" s="6"/>
    </row>
    <row r="25" spans="1:8" x14ac:dyDescent="0.25">
      <c r="A25" s="60" t="s">
        <v>9</v>
      </c>
      <c r="B25" s="60"/>
      <c r="C25" s="60"/>
      <c r="D25" s="60"/>
      <c r="E25" s="60"/>
      <c r="F25" s="60"/>
    </row>
    <row r="26" spans="1:8" ht="24" x14ac:dyDescent="0.25">
      <c r="A26" s="9" t="s">
        <v>89</v>
      </c>
      <c r="B26" s="16">
        <v>1</v>
      </c>
      <c r="C26" s="21" t="s">
        <v>31</v>
      </c>
      <c r="D26" s="11">
        <v>305.62</v>
      </c>
      <c r="E26" s="11">
        <v>0</v>
      </c>
      <c r="F26" s="14"/>
    </row>
    <row r="27" spans="1:8" x14ac:dyDescent="0.25">
      <c r="B27" s="5"/>
      <c r="C27" s="5"/>
      <c r="D27" s="11">
        <f>B26*D26</f>
        <v>305.62</v>
      </c>
      <c r="E27" s="11">
        <f>B26*E26</f>
        <v>0</v>
      </c>
      <c r="F27" s="14">
        <f>D27+E27</f>
        <v>305.62</v>
      </c>
    </row>
    <row r="28" spans="1:8" ht="48" x14ac:dyDescent="0.25">
      <c r="A28" s="9" t="s">
        <v>52</v>
      </c>
      <c r="B28" s="18">
        <v>1</v>
      </c>
      <c r="C28" s="22" t="s">
        <v>31</v>
      </c>
      <c r="D28" s="11">
        <v>9490</v>
      </c>
      <c r="E28" s="11">
        <v>0</v>
      </c>
      <c r="F28" s="14"/>
    </row>
    <row r="29" spans="1:8" x14ac:dyDescent="0.25">
      <c r="B29" s="5"/>
      <c r="C29" s="5"/>
      <c r="D29" s="11">
        <f>B28*D28</f>
        <v>9490</v>
      </c>
      <c r="E29" s="11">
        <f>B28*E28</f>
        <v>0</v>
      </c>
      <c r="F29" s="14">
        <f>D29+E29</f>
        <v>9490</v>
      </c>
    </row>
    <row r="30" spans="1:8" ht="24" x14ac:dyDescent="0.25">
      <c r="A30" s="9" t="s">
        <v>90</v>
      </c>
      <c r="B30" s="10">
        <v>1</v>
      </c>
      <c r="C30" s="22" t="s">
        <v>31</v>
      </c>
      <c r="D30" s="11">
        <v>49.64</v>
      </c>
      <c r="E30" s="11">
        <v>4.79</v>
      </c>
      <c r="F30" s="14"/>
    </row>
    <row r="31" spans="1:8" x14ac:dyDescent="0.25">
      <c r="B31" s="5"/>
      <c r="C31" s="5"/>
      <c r="D31" s="11">
        <f>B30*D30</f>
        <v>49.64</v>
      </c>
      <c r="E31" s="11">
        <f>B30*E30</f>
        <v>4.79</v>
      </c>
      <c r="F31" s="14">
        <f>D31+E31</f>
        <v>54.43</v>
      </c>
    </row>
    <row r="32" spans="1:8" ht="24" x14ac:dyDescent="0.25">
      <c r="A32" s="9" t="s">
        <v>11</v>
      </c>
      <c r="B32" s="16">
        <v>1</v>
      </c>
      <c r="C32" s="21" t="s">
        <v>31</v>
      </c>
      <c r="D32" s="11">
        <v>169.89</v>
      </c>
      <c r="E32" s="11">
        <v>0</v>
      </c>
      <c r="F32" s="14"/>
    </row>
    <row r="33" spans="1:12" x14ac:dyDescent="0.25">
      <c r="B33" s="5"/>
      <c r="C33" s="5"/>
      <c r="D33" s="11">
        <f>B32*D32</f>
        <v>169.89</v>
      </c>
      <c r="E33" s="11">
        <f>B32*E32</f>
        <v>0</v>
      </c>
      <c r="F33" s="14">
        <f>D33+E33</f>
        <v>169.89</v>
      </c>
    </row>
    <row r="34" spans="1:12" ht="24" x14ac:dyDescent="0.25">
      <c r="A34" s="20" t="s">
        <v>53</v>
      </c>
      <c r="B34" s="10">
        <f>J8</f>
        <v>135</v>
      </c>
      <c r="C34" s="22" t="s">
        <v>28</v>
      </c>
      <c r="D34" s="11">
        <v>61.7</v>
      </c>
      <c r="E34" s="11">
        <v>0</v>
      </c>
      <c r="F34" s="14"/>
    </row>
    <row r="35" spans="1:12" x14ac:dyDescent="0.25">
      <c r="B35" s="5"/>
      <c r="C35" s="5"/>
      <c r="D35" s="11">
        <f>B34*D34</f>
        <v>8329.5</v>
      </c>
      <c r="E35" s="11">
        <f>B34*E34</f>
        <v>0</v>
      </c>
      <c r="F35" s="14">
        <f>D35+E35</f>
        <v>8329.5</v>
      </c>
    </row>
    <row r="36" spans="1:12" ht="24" x14ac:dyDescent="0.25">
      <c r="A36" s="9" t="s">
        <v>54</v>
      </c>
      <c r="B36" s="16">
        <v>23</v>
      </c>
      <c r="C36" s="21" t="s">
        <v>31</v>
      </c>
      <c r="D36" s="11">
        <v>17.28</v>
      </c>
      <c r="E36" s="11">
        <v>0</v>
      </c>
      <c r="F36" s="14"/>
      <c r="G36" s="30"/>
      <c r="H36" s="1" t="s">
        <v>91</v>
      </c>
      <c r="I36" s="1" t="s">
        <v>92</v>
      </c>
      <c r="L36" s="1" t="s">
        <v>93</v>
      </c>
    </row>
    <row r="37" spans="1:12" x14ac:dyDescent="0.25">
      <c r="B37" s="5"/>
      <c r="C37" s="5"/>
      <c r="D37" s="12">
        <f>D36*B36</f>
        <v>397.44000000000005</v>
      </c>
      <c r="E37" s="11">
        <v>0</v>
      </c>
      <c r="F37" s="14">
        <f>E37+D37</f>
        <v>397.44000000000005</v>
      </c>
      <c r="G37" s="30"/>
    </row>
    <row r="38" spans="1:12" ht="24" x14ac:dyDescent="0.25">
      <c r="A38" s="20" t="s">
        <v>55</v>
      </c>
      <c r="B38" s="31">
        <v>3</v>
      </c>
      <c r="C38" s="21" t="s">
        <v>31</v>
      </c>
      <c r="D38" s="11">
        <v>63.76</v>
      </c>
      <c r="E38" s="11">
        <v>0</v>
      </c>
      <c r="F38" s="14"/>
      <c r="G38" s="30"/>
    </row>
    <row r="39" spans="1:12" x14ac:dyDescent="0.25">
      <c r="B39" s="5"/>
      <c r="C39" s="5"/>
      <c r="D39" s="11">
        <f>B38*D38</f>
        <v>191.28</v>
      </c>
      <c r="E39" s="11">
        <f>B38*E38</f>
        <v>0</v>
      </c>
      <c r="F39" s="14">
        <f>D39+E39</f>
        <v>191.28</v>
      </c>
    </row>
    <row r="40" spans="1:12" ht="24" x14ac:dyDescent="0.25">
      <c r="A40" s="20" t="s">
        <v>56</v>
      </c>
      <c r="B40" s="31">
        <v>2</v>
      </c>
      <c r="C40" s="21" t="s">
        <v>31</v>
      </c>
      <c r="D40" s="11">
        <v>51.33</v>
      </c>
      <c r="E40" s="11">
        <v>0</v>
      </c>
      <c r="F40" s="14"/>
    </row>
    <row r="41" spans="1:12" x14ac:dyDescent="0.25">
      <c r="B41" s="5"/>
      <c r="C41" s="5"/>
      <c r="D41" s="11">
        <f>B40*D40</f>
        <v>102.66</v>
      </c>
      <c r="E41" s="11">
        <f>B40*E40</f>
        <v>0</v>
      </c>
      <c r="F41" s="14">
        <f>D41+E41</f>
        <v>102.66</v>
      </c>
    </row>
    <row r="42" spans="1:12" ht="24" x14ac:dyDescent="0.25">
      <c r="A42" s="9" t="s">
        <v>57</v>
      </c>
      <c r="B42" s="16">
        <v>1</v>
      </c>
      <c r="C42" s="16" t="s">
        <v>31</v>
      </c>
      <c r="D42" s="11">
        <v>147.99</v>
      </c>
      <c r="E42" s="11">
        <v>0</v>
      </c>
      <c r="F42" s="14"/>
    </row>
    <row r="43" spans="1:12" x14ac:dyDescent="0.25">
      <c r="B43" s="5"/>
      <c r="C43" s="5"/>
      <c r="D43" s="11">
        <f>B42*D42</f>
        <v>147.99</v>
      </c>
      <c r="E43" s="11">
        <f>B42*E42</f>
        <v>0</v>
      </c>
      <c r="F43" s="14">
        <f>D43+E43</f>
        <v>147.99</v>
      </c>
    </row>
    <row r="44" spans="1:12" ht="24" x14ac:dyDescent="0.25">
      <c r="A44" s="20" t="s">
        <v>58</v>
      </c>
      <c r="B44" s="31">
        <v>8</v>
      </c>
      <c r="C44" s="16" t="s">
        <v>31</v>
      </c>
      <c r="D44" s="11">
        <v>15.69</v>
      </c>
      <c r="E44" s="11">
        <v>0</v>
      </c>
      <c r="F44" s="14"/>
    </row>
    <row r="45" spans="1:12" x14ac:dyDescent="0.25">
      <c r="B45" s="5"/>
      <c r="C45" s="5"/>
      <c r="D45" s="11">
        <f>B44*D44</f>
        <v>125.52</v>
      </c>
      <c r="E45" s="11">
        <f>B44*E44</f>
        <v>0</v>
      </c>
      <c r="F45" s="14">
        <f>D45+E45</f>
        <v>125.52</v>
      </c>
    </row>
    <row r="46" spans="1:12" ht="36" x14ac:dyDescent="0.25">
      <c r="A46" s="9" t="s">
        <v>59</v>
      </c>
      <c r="B46" s="52">
        <f>J4-(J4*0.05)</f>
        <v>142.5</v>
      </c>
      <c r="C46" s="10" t="s">
        <v>28</v>
      </c>
      <c r="D46" s="11">
        <v>52.48</v>
      </c>
      <c r="E46" s="11">
        <v>0</v>
      </c>
      <c r="F46" s="14"/>
      <c r="G46" s="30" t="s">
        <v>95</v>
      </c>
    </row>
    <row r="47" spans="1:12" x14ac:dyDescent="0.25">
      <c r="B47" s="5"/>
      <c r="C47" s="5"/>
      <c r="D47" s="11">
        <f>B46*D46</f>
        <v>7478.4</v>
      </c>
      <c r="E47" s="11">
        <f>B46*E46</f>
        <v>0</v>
      </c>
      <c r="F47" s="14">
        <f>D47+E47</f>
        <v>7478.4</v>
      </c>
    </row>
    <row r="48" spans="1:12" ht="36" x14ac:dyDescent="0.25">
      <c r="A48" s="9" t="s">
        <v>60</v>
      </c>
      <c r="B48" s="10">
        <v>1</v>
      </c>
      <c r="C48" s="10" t="s">
        <v>31</v>
      </c>
      <c r="D48" s="11">
        <v>818.84</v>
      </c>
      <c r="E48" s="11">
        <v>0</v>
      </c>
      <c r="F48" s="14"/>
    </row>
    <row r="49" spans="1:8" x14ac:dyDescent="0.25">
      <c r="B49" s="5"/>
      <c r="C49" s="5"/>
      <c r="D49" s="11">
        <f>B48*D48</f>
        <v>818.84</v>
      </c>
      <c r="E49" s="11">
        <f>B48*E48</f>
        <v>0</v>
      </c>
      <c r="F49" s="14">
        <f>D49+E49</f>
        <v>818.84</v>
      </c>
    </row>
    <row r="50" spans="1:8" x14ac:dyDescent="0.25">
      <c r="A50" s="9" t="s">
        <v>12</v>
      </c>
      <c r="B50" s="16">
        <f>J8</f>
        <v>135</v>
      </c>
      <c r="C50" s="16" t="s">
        <v>28</v>
      </c>
      <c r="D50" s="11">
        <v>4.1500000000000004</v>
      </c>
      <c r="E50" s="11">
        <v>0</v>
      </c>
      <c r="F50" s="14"/>
      <c r="G50" s="30"/>
      <c r="H50" s="1" t="s">
        <v>96</v>
      </c>
    </row>
    <row r="51" spans="1:8" x14ac:dyDescent="0.25">
      <c r="B51" s="5"/>
      <c r="C51" s="5"/>
      <c r="D51" s="11">
        <f>B50*D50</f>
        <v>560.25</v>
      </c>
      <c r="E51" s="11">
        <f>B50*E50</f>
        <v>0</v>
      </c>
      <c r="F51" s="14">
        <f>D51+E51</f>
        <v>560.25</v>
      </c>
    </row>
    <row r="52" spans="1:8" x14ac:dyDescent="0.25">
      <c r="A52" s="9" t="s">
        <v>13</v>
      </c>
      <c r="B52" s="16">
        <v>1</v>
      </c>
      <c r="C52" s="16" t="s">
        <v>31</v>
      </c>
      <c r="D52" s="11">
        <v>1029.08</v>
      </c>
      <c r="E52" s="11">
        <v>0</v>
      </c>
      <c r="F52" s="14"/>
    </row>
    <row r="53" spans="1:8" x14ac:dyDescent="0.25">
      <c r="B53" s="5"/>
      <c r="C53" s="5"/>
      <c r="D53" s="11">
        <f>B52*D52</f>
        <v>1029.08</v>
      </c>
      <c r="E53" s="11">
        <f>B52*E52</f>
        <v>0</v>
      </c>
      <c r="F53" s="14">
        <f>D53+E53</f>
        <v>1029.08</v>
      </c>
    </row>
    <row r="54" spans="1:8" x14ac:dyDescent="0.25">
      <c r="A54" s="9" t="s">
        <v>14</v>
      </c>
      <c r="B54" s="16">
        <v>32</v>
      </c>
      <c r="C54" s="16" t="s">
        <v>32</v>
      </c>
      <c r="D54" s="11">
        <v>0</v>
      </c>
      <c r="E54" s="11">
        <v>16.57</v>
      </c>
      <c r="F54" s="14"/>
    </row>
    <row r="55" spans="1:8" x14ac:dyDescent="0.25">
      <c r="B55" s="5"/>
      <c r="C55" s="5"/>
      <c r="D55" s="11">
        <f>B54*D54</f>
        <v>0</v>
      </c>
      <c r="E55" s="11">
        <f>B54*E54</f>
        <v>530.24</v>
      </c>
      <c r="F55" s="14">
        <f>D55+E55</f>
        <v>530.24</v>
      </c>
    </row>
    <row r="56" spans="1:8" x14ac:dyDescent="0.25">
      <c r="A56" s="9" t="s">
        <v>61</v>
      </c>
      <c r="B56" s="16">
        <v>32</v>
      </c>
      <c r="C56" s="16" t="s">
        <v>32</v>
      </c>
      <c r="D56" s="11">
        <v>0</v>
      </c>
      <c r="E56" s="11">
        <v>14.03</v>
      </c>
      <c r="F56" s="14"/>
    </row>
    <row r="57" spans="1:8" x14ac:dyDescent="0.25">
      <c r="B57" s="5"/>
      <c r="C57" s="5"/>
      <c r="D57" s="11">
        <f>B56*D56</f>
        <v>0</v>
      </c>
      <c r="E57" s="11">
        <f>B56*E56</f>
        <v>448.96</v>
      </c>
      <c r="F57" s="14">
        <f>D57+E57</f>
        <v>448.96</v>
      </c>
    </row>
    <row r="58" spans="1:8" x14ac:dyDescent="0.25">
      <c r="A58" s="9" t="s">
        <v>16</v>
      </c>
      <c r="B58" s="16">
        <v>32</v>
      </c>
      <c r="C58" s="16" t="s">
        <v>32</v>
      </c>
      <c r="D58" s="11">
        <v>0</v>
      </c>
      <c r="E58" s="11">
        <v>17.41</v>
      </c>
      <c r="F58" s="14"/>
    </row>
    <row r="59" spans="1:8" x14ac:dyDescent="0.25">
      <c r="B59" s="5"/>
      <c r="C59" s="5"/>
      <c r="D59" s="11">
        <f>B58*D58</f>
        <v>0</v>
      </c>
      <c r="E59" s="11">
        <f>B58*E58</f>
        <v>557.12</v>
      </c>
      <c r="F59" s="14">
        <f>D59+E59</f>
        <v>557.12</v>
      </c>
    </row>
    <row r="60" spans="1:8" x14ac:dyDescent="0.25">
      <c r="A60" s="9" t="s">
        <v>99</v>
      </c>
      <c r="B60" s="53">
        <f>B46</f>
        <v>142.5</v>
      </c>
      <c r="C60" s="16" t="s">
        <v>28</v>
      </c>
      <c r="D60" s="11">
        <v>2</v>
      </c>
      <c r="E60" s="11">
        <v>0</v>
      </c>
      <c r="F60" s="14"/>
    </row>
    <row r="61" spans="1:8" x14ac:dyDescent="0.25">
      <c r="B61" s="5"/>
      <c r="C61" s="5"/>
      <c r="D61" s="11">
        <f>D60*B60</f>
        <v>285</v>
      </c>
      <c r="E61" s="11">
        <f>E60*B60</f>
        <v>0</v>
      </c>
      <c r="F61" s="14">
        <f>D61+E61</f>
        <v>285</v>
      </c>
    </row>
    <row r="62" spans="1:8" x14ac:dyDescent="0.25">
      <c r="A62" s="61" t="s">
        <v>47</v>
      </c>
      <c r="B62" s="61"/>
      <c r="C62" s="61"/>
      <c r="D62" s="13">
        <f>SUM(D27,D29,D31,D33,D35,D39,D41,D43,D45,D47,D49,D51,D53,D55,D57,D59,D61)</f>
        <v>29083.67</v>
      </c>
      <c r="E62" s="13">
        <f>SUM(E27,E29,E31,E33,E35,E39,E41,E43,E45,E47,E49,E51,E53,E55,E57,E59,E61)</f>
        <v>1541.1100000000001</v>
      </c>
      <c r="F62" s="13">
        <f>SUM(F27:F61)</f>
        <v>31022.22</v>
      </c>
      <c r="G62" s="30"/>
    </row>
    <row r="63" spans="1:8" x14ac:dyDescent="0.25">
      <c r="B63" s="5"/>
      <c r="C63" s="5"/>
    </row>
    <row r="64" spans="1:8" x14ac:dyDescent="0.25">
      <c r="A64" s="60" t="s">
        <v>44</v>
      </c>
      <c r="B64" s="60"/>
      <c r="C64" s="60"/>
      <c r="D64" s="60"/>
      <c r="E64" s="60"/>
      <c r="F64" s="60"/>
    </row>
    <row r="65" spans="1:6" ht="36" x14ac:dyDescent="0.25">
      <c r="A65" s="9" t="s">
        <v>98</v>
      </c>
      <c r="B65" s="10">
        <v>1</v>
      </c>
      <c r="C65" s="10" t="s">
        <v>31</v>
      </c>
      <c r="D65" s="11">
        <v>1232.33</v>
      </c>
      <c r="E65" s="11">
        <v>275.44</v>
      </c>
      <c r="F65" s="14"/>
    </row>
    <row r="66" spans="1:6" x14ac:dyDescent="0.25">
      <c r="B66" s="5"/>
      <c r="C66" s="5"/>
      <c r="D66" s="11">
        <f>B65*D65</f>
        <v>1232.33</v>
      </c>
      <c r="E66" s="11">
        <f>B65*E65</f>
        <v>275.44</v>
      </c>
      <c r="F66" s="14">
        <f>D66+E66</f>
        <v>1507.77</v>
      </c>
    </row>
    <row r="67" spans="1:6" x14ac:dyDescent="0.25">
      <c r="A67" s="9" t="s">
        <v>97</v>
      </c>
      <c r="B67" s="16">
        <v>1</v>
      </c>
      <c r="C67" s="16" t="s">
        <v>31</v>
      </c>
      <c r="D67" s="11">
        <v>1754.5</v>
      </c>
      <c r="E67" s="11">
        <v>0</v>
      </c>
      <c r="F67" s="14"/>
    </row>
    <row r="68" spans="1:6" x14ac:dyDescent="0.25">
      <c r="B68" s="5"/>
      <c r="C68" s="5"/>
      <c r="D68" s="11">
        <f>B67*D67</f>
        <v>1754.5</v>
      </c>
      <c r="E68" s="11">
        <f>B67*E67</f>
        <v>0</v>
      </c>
      <c r="F68" s="14">
        <f>D68+E68</f>
        <v>1754.5</v>
      </c>
    </row>
    <row r="69" spans="1:6" x14ac:dyDescent="0.25">
      <c r="A69" s="9" t="s">
        <v>18</v>
      </c>
      <c r="B69" s="16">
        <v>1</v>
      </c>
      <c r="C69" s="16" t="s">
        <v>31</v>
      </c>
      <c r="D69" s="11">
        <v>326.7</v>
      </c>
      <c r="E69" s="11">
        <v>0</v>
      </c>
      <c r="F69" s="14"/>
    </row>
    <row r="70" spans="1:6" x14ac:dyDescent="0.25">
      <c r="B70" s="5"/>
      <c r="C70" s="5"/>
      <c r="D70" s="11">
        <f>B69*D69</f>
        <v>326.7</v>
      </c>
      <c r="E70" s="11">
        <f>B69*E69</f>
        <v>0</v>
      </c>
      <c r="F70" s="14">
        <f>D70+E70</f>
        <v>326.7</v>
      </c>
    </row>
    <row r="71" spans="1:6" ht="36" x14ac:dyDescent="0.25">
      <c r="A71" s="9" t="s">
        <v>62</v>
      </c>
      <c r="B71" s="10">
        <v>8</v>
      </c>
      <c r="C71" s="10" t="s">
        <v>28</v>
      </c>
      <c r="D71" s="11">
        <v>100.43</v>
      </c>
      <c r="E71" s="11">
        <v>47.5</v>
      </c>
      <c r="F71" s="14"/>
    </row>
    <row r="72" spans="1:6" x14ac:dyDescent="0.25">
      <c r="B72" s="5"/>
      <c r="C72" s="5"/>
      <c r="D72" s="11">
        <f>B71*D71</f>
        <v>803.44</v>
      </c>
      <c r="E72" s="11">
        <f>B71*E71</f>
        <v>380</v>
      </c>
      <c r="F72" s="14">
        <f>D72+E72</f>
        <v>1183.44</v>
      </c>
    </row>
    <row r="73" spans="1:6" ht="36" x14ac:dyDescent="0.25">
      <c r="A73" s="9" t="s">
        <v>63</v>
      </c>
      <c r="B73" s="10">
        <v>8</v>
      </c>
      <c r="C73" s="10" t="s">
        <v>29</v>
      </c>
      <c r="D73" s="11">
        <v>89.86</v>
      </c>
      <c r="E73" s="11">
        <v>15.62</v>
      </c>
      <c r="F73" s="14"/>
    </row>
    <row r="74" spans="1:6" x14ac:dyDescent="0.25">
      <c r="B74" s="3"/>
      <c r="C74" s="3"/>
      <c r="D74" s="11">
        <f>B73*D73</f>
        <v>718.88</v>
      </c>
      <c r="E74" s="11">
        <f>B73*E73</f>
        <v>124.96</v>
      </c>
      <c r="F74" s="14">
        <f>D74+E74</f>
        <v>843.84</v>
      </c>
    </row>
    <row r="75" spans="1:6" x14ac:dyDescent="0.25">
      <c r="A75" s="9" t="s">
        <v>19</v>
      </c>
      <c r="B75" s="16">
        <v>12</v>
      </c>
      <c r="C75" s="16" t="s">
        <v>32</v>
      </c>
      <c r="D75" s="11">
        <v>0</v>
      </c>
      <c r="E75" s="11">
        <v>17.96</v>
      </c>
      <c r="F75" s="14"/>
    </row>
    <row r="76" spans="1:6" x14ac:dyDescent="0.25">
      <c r="B76" s="5"/>
      <c r="C76" s="5"/>
      <c r="D76" s="11">
        <f>B75*D75</f>
        <v>0</v>
      </c>
      <c r="E76" s="11">
        <f>B75*E75</f>
        <v>215.52</v>
      </c>
      <c r="F76" s="14">
        <f>D76+E76</f>
        <v>215.52</v>
      </c>
    </row>
    <row r="77" spans="1:6" ht="36" x14ac:dyDescent="0.25">
      <c r="A77" s="9" t="s">
        <v>64</v>
      </c>
      <c r="B77" s="16">
        <v>1.5</v>
      </c>
      <c r="C77" s="16" t="s">
        <v>30</v>
      </c>
      <c r="D77" s="11">
        <v>310.55</v>
      </c>
      <c r="E77" s="11">
        <v>0</v>
      </c>
      <c r="F77" s="14"/>
    </row>
    <row r="78" spans="1:6" x14ac:dyDescent="0.25">
      <c r="B78" s="5"/>
      <c r="C78" s="5"/>
      <c r="D78" s="11">
        <f>B77*D77</f>
        <v>465.82500000000005</v>
      </c>
      <c r="E78" s="11">
        <f>B77*E77</f>
        <v>0</v>
      </c>
      <c r="F78" s="14">
        <f>D78+E78</f>
        <v>465.82500000000005</v>
      </c>
    </row>
    <row r="79" spans="1:6" ht="24" x14ac:dyDescent="0.25">
      <c r="A79" s="9" t="s">
        <v>65</v>
      </c>
      <c r="B79" s="16">
        <v>4</v>
      </c>
      <c r="C79" s="16" t="s">
        <v>28</v>
      </c>
      <c r="D79" s="11">
        <v>4.32</v>
      </c>
      <c r="E79" s="11">
        <v>0</v>
      </c>
      <c r="F79" s="14"/>
    </row>
    <row r="80" spans="1:6" x14ac:dyDescent="0.25">
      <c r="B80" s="5"/>
      <c r="C80" s="5"/>
      <c r="D80" s="11">
        <f>B79*D79</f>
        <v>17.28</v>
      </c>
      <c r="E80" s="11">
        <f>B79*E79</f>
        <v>0</v>
      </c>
      <c r="F80" s="14">
        <f>D80+E80</f>
        <v>17.28</v>
      </c>
    </row>
    <row r="81" spans="1:11" ht="24" x14ac:dyDescent="0.25">
      <c r="A81" s="9" t="s">
        <v>20</v>
      </c>
      <c r="B81" s="16">
        <v>3</v>
      </c>
      <c r="C81" s="16" t="s">
        <v>31</v>
      </c>
      <c r="D81" s="11">
        <v>62.96</v>
      </c>
      <c r="E81" s="11">
        <v>0</v>
      </c>
      <c r="F81" s="14"/>
    </row>
    <row r="82" spans="1:11" x14ac:dyDescent="0.25">
      <c r="B82" s="5"/>
      <c r="C82" s="5"/>
      <c r="D82" s="11">
        <f>B81*D81</f>
        <v>188.88</v>
      </c>
      <c r="E82" s="11">
        <f>B81*E81</f>
        <v>0</v>
      </c>
      <c r="F82" s="14">
        <f>D82+E82</f>
        <v>188.88</v>
      </c>
    </row>
    <row r="83" spans="1:11" x14ac:dyDescent="0.25">
      <c r="A83" s="9" t="s">
        <v>21</v>
      </c>
      <c r="B83" s="16">
        <v>1</v>
      </c>
      <c r="C83" s="16" t="s">
        <v>33</v>
      </c>
      <c r="D83" s="11">
        <v>182.27</v>
      </c>
      <c r="E83" s="11">
        <v>0</v>
      </c>
      <c r="F83" s="14"/>
    </row>
    <row r="84" spans="1:11" x14ac:dyDescent="0.25">
      <c r="B84" s="5"/>
      <c r="C84" s="5"/>
      <c r="D84" s="12">
        <f>B83*D83</f>
        <v>182.27</v>
      </c>
      <c r="E84" s="11">
        <f>B83*E83</f>
        <v>0</v>
      </c>
      <c r="F84" s="14">
        <f>D84+E84</f>
        <v>182.27</v>
      </c>
    </row>
    <row r="85" spans="1:11" x14ac:dyDescent="0.25">
      <c r="A85" s="9" t="s">
        <v>35</v>
      </c>
      <c r="B85" s="16">
        <v>1</v>
      </c>
      <c r="C85" s="16" t="s">
        <v>34</v>
      </c>
      <c r="D85" s="11">
        <v>37.99</v>
      </c>
      <c r="E85" s="11">
        <v>0</v>
      </c>
      <c r="F85" s="14"/>
    </row>
    <row r="86" spans="1:11" x14ac:dyDescent="0.25">
      <c r="B86" s="5"/>
      <c r="C86" s="5"/>
      <c r="D86" s="17">
        <f>B85*D85</f>
        <v>37.99</v>
      </c>
      <c r="E86" s="11">
        <f>B85*E85</f>
        <v>0</v>
      </c>
      <c r="F86" s="14">
        <f>D86+E86</f>
        <v>37.99</v>
      </c>
    </row>
    <row r="87" spans="1:11" x14ac:dyDescent="0.25">
      <c r="A87" s="60" t="s">
        <v>24</v>
      </c>
      <c r="B87" s="60"/>
      <c r="C87" s="60"/>
      <c r="D87" s="13">
        <f>D66+D68+D70+D72+D74+D76+D78+D80+D82+D84+D86</f>
        <v>5728.0949999999993</v>
      </c>
      <c r="E87" s="13">
        <f>E66+E68+E70+E72+E74+E76+E78+E80+E82+E84+E86</f>
        <v>995.92000000000007</v>
      </c>
      <c r="F87" s="13">
        <f>SUM(F66:F86)</f>
        <v>6724.0150000000003</v>
      </c>
    </row>
    <row r="88" spans="1:11" x14ac:dyDescent="0.25">
      <c r="B88" s="5"/>
      <c r="C88" s="5"/>
    </row>
    <row r="89" spans="1:11" x14ac:dyDescent="0.25">
      <c r="A89" s="60" t="s">
        <v>46</v>
      </c>
      <c r="B89" s="60"/>
      <c r="C89" s="60"/>
      <c r="D89" s="60"/>
      <c r="E89" s="60"/>
      <c r="F89" s="60"/>
    </row>
    <row r="90" spans="1:11" x14ac:dyDescent="0.25">
      <c r="A90" s="26" t="s">
        <v>66</v>
      </c>
      <c r="B90" s="27">
        <v>1</v>
      </c>
      <c r="C90" s="27" t="s">
        <v>31</v>
      </c>
      <c r="D90" s="19">
        <v>1476.2</v>
      </c>
      <c r="E90" s="4">
        <v>0</v>
      </c>
    </row>
    <row r="91" spans="1:11" x14ac:dyDescent="0.25">
      <c r="B91" s="5"/>
      <c r="C91" s="5"/>
      <c r="D91" s="11">
        <f>B90*D90</f>
        <v>1476.2</v>
      </c>
      <c r="E91" s="11">
        <f>B90*E90</f>
        <v>0</v>
      </c>
      <c r="F91" s="14">
        <f>D91+E91</f>
        <v>1476.2</v>
      </c>
    </row>
    <row r="92" spans="1:11" ht="24" x14ac:dyDescent="0.25">
      <c r="A92" s="9" t="s">
        <v>22</v>
      </c>
      <c r="B92" s="16">
        <v>24</v>
      </c>
      <c r="C92" s="21" t="s">
        <v>32</v>
      </c>
      <c r="D92" s="11">
        <v>0</v>
      </c>
      <c r="E92" s="11">
        <v>118.54</v>
      </c>
      <c r="F92" s="14"/>
      <c r="K92" s="59"/>
    </row>
    <row r="93" spans="1:11" x14ac:dyDescent="0.25">
      <c r="B93" s="5"/>
      <c r="C93" s="5"/>
      <c r="D93" s="11">
        <f>B92*D92</f>
        <v>0</v>
      </c>
      <c r="E93" s="11">
        <f>B92*E92</f>
        <v>2844.96</v>
      </c>
      <c r="F93" s="14">
        <f>D93+E93</f>
        <v>2844.96</v>
      </c>
    </row>
    <row r="94" spans="1:11" x14ac:dyDescent="0.25">
      <c r="A94" s="9" t="s">
        <v>23</v>
      </c>
      <c r="B94" s="16">
        <v>1</v>
      </c>
      <c r="C94" s="21"/>
      <c r="D94" s="11">
        <v>938</v>
      </c>
      <c r="E94" s="11">
        <v>0</v>
      </c>
      <c r="F94" s="14"/>
    </row>
    <row r="95" spans="1:11" x14ac:dyDescent="0.25">
      <c r="B95" s="5"/>
      <c r="C95" s="5"/>
      <c r="D95" s="11">
        <f>B94*D94</f>
        <v>938</v>
      </c>
      <c r="E95" s="11">
        <f>B94*E94</f>
        <v>0</v>
      </c>
      <c r="F95" s="14">
        <f>D95+E95</f>
        <v>938</v>
      </c>
    </row>
    <row r="96" spans="1:11" x14ac:dyDescent="0.25">
      <c r="A96" s="9" t="s">
        <v>67</v>
      </c>
      <c r="B96" s="16">
        <v>1</v>
      </c>
      <c r="C96" s="21" t="s">
        <v>31</v>
      </c>
      <c r="D96" s="11">
        <v>0</v>
      </c>
      <c r="E96" s="11">
        <v>6475.47</v>
      </c>
      <c r="F96" s="14"/>
    </row>
    <row r="97" spans="1:6" x14ac:dyDescent="0.25">
      <c r="B97" s="5"/>
      <c r="C97" s="5"/>
      <c r="D97" s="11">
        <f>B96*D96</f>
        <v>0</v>
      </c>
      <c r="E97" s="11">
        <f>B96*E96</f>
        <v>6475.47</v>
      </c>
      <c r="F97" s="14">
        <f>D97+E97</f>
        <v>6475.47</v>
      </c>
    </row>
    <row r="98" spans="1:6" x14ac:dyDescent="0.25">
      <c r="A98" s="60" t="s">
        <v>24</v>
      </c>
      <c r="B98" s="60"/>
      <c r="C98" s="60"/>
      <c r="D98" s="13">
        <f>D91+D93+D95+D97</f>
        <v>2414.1999999999998</v>
      </c>
      <c r="E98" s="13">
        <f>E91+E93+E95+E97</f>
        <v>9320.43</v>
      </c>
      <c r="F98" s="13">
        <f>D98+E98</f>
        <v>11734.630000000001</v>
      </c>
    </row>
    <row r="99" spans="1:6" x14ac:dyDescent="0.25">
      <c r="A99" s="26"/>
      <c r="B99" s="27"/>
      <c r="C99" s="27"/>
      <c r="D99" s="19"/>
    </row>
    <row r="100" spans="1:6" x14ac:dyDescent="0.25">
      <c r="A100" s="62" t="s">
        <v>133</v>
      </c>
      <c r="B100" s="63"/>
      <c r="C100" s="63"/>
      <c r="D100" s="63"/>
      <c r="E100" s="63"/>
      <c r="F100" s="64"/>
    </row>
    <row r="101" spans="1:6" x14ac:dyDescent="0.25">
      <c r="A101" s="9"/>
      <c r="B101" s="16"/>
      <c r="C101" s="21"/>
      <c r="D101" s="11"/>
      <c r="E101" s="11"/>
      <c r="F101" s="14"/>
    </row>
    <row r="102" spans="1:6" x14ac:dyDescent="0.25">
      <c r="A102" s="9" t="s">
        <v>135</v>
      </c>
      <c r="B102" s="16">
        <v>2.4</v>
      </c>
      <c r="C102" s="21" t="s">
        <v>30</v>
      </c>
      <c r="D102" s="11">
        <v>350</v>
      </c>
      <c r="E102" s="11">
        <v>0</v>
      </c>
      <c r="F102" s="14">
        <f>(E102+D102)*B102</f>
        <v>840</v>
      </c>
    </row>
    <row r="103" spans="1:6" x14ac:dyDescent="0.25">
      <c r="A103" s="9" t="s">
        <v>136</v>
      </c>
      <c r="B103" s="16">
        <v>4</v>
      </c>
      <c r="C103" s="16" t="s">
        <v>31</v>
      </c>
      <c r="D103" s="11">
        <v>40</v>
      </c>
      <c r="E103" s="11">
        <v>0</v>
      </c>
      <c r="F103" s="14">
        <f t="shared" ref="F103:F105" si="0">(E103+D103)*B103</f>
        <v>160</v>
      </c>
    </row>
    <row r="104" spans="1:6" x14ac:dyDescent="0.25">
      <c r="A104" s="9" t="s">
        <v>134</v>
      </c>
      <c r="B104" s="28">
        <v>1</v>
      </c>
      <c r="C104" s="28" t="s">
        <v>30</v>
      </c>
      <c r="D104" s="11">
        <v>120</v>
      </c>
      <c r="E104" s="11">
        <v>0</v>
      </c>
      <c r="F104" s="14">
        <f t="shared" si="0"/>
        <v>120</v>
      </c>
    </row>
    <row r="105" spans="1:6" x14ac:dyDescent="0.25">
      <c r="A105" s="9" t="s">
        <v>19</v>
      </c>
      <c r="B105" s="28">
        <v>12</v>
      </c>
      <c r="C105" s="28" t="s">
        <v>32</v>
      </c>
      <c r="D105" s="11">
        <v>0</v>
      </c>
      <c r="E105" s="11">
        <v>118.54</v>
      </c>
      <c r="F105" s="14">
        <f t="shared" si="0"/>
        <v>1422.48</v>
      </c>
    </row>
    <row r="106" spans="1:6" x14ac:dyDescent="0.25">
      <c r="D106" s="11"/>
      <c r="E106" s="11"/>
      <c r="F106" s="14"/>
    </row>
    <row r="107" spans="1:6" x14ac:dyDescent="0.25">
      <c r="A107" s="60" t="s">
        <v>24</v>
      </c>
      <c r="B107" s="60"/>
      <c r="C107" s="60"/>
      <c r="D107" s="13">
        <f>SUM(D102:D105)</f>
        <v>510</v>
      </c>
      <c r="E107" s="13">
        <f>SUM(E102:E105)</f>
        <v>118.54</v>
      </c>
      <c r="F107" s="13">
        <f>SUM(F102:F105)</f>
        <v>2542.48</v>
      </c>
    </row>
    <row r="108" spans="1:6" x14ac:dyDescent="0.25">
      <c r="D108" s="11"/>
      <c r="E108" s="11"/>
      <c r="F108" s="14"/>
    </row>
    <row r="109" spans="1:6" x14ac:dyDescent="0.25">
      <c r="A109" s="60" t="s">
        <v>36</v>
      </c>
      <c r="B109" s="60"/>
      <c r="C109" s="60"/>
      <c r="D109" s="13">
        <f>D10+D23+D62+D87+D98+D107</f>
        <v>49727.612331934797</v>
      </c>
      <c r="E109" s="13">
        <f>E10+E23+E62+E87+E98+E107</f>
        <v>47939.92</v>
      </c>
      <c r="F109" s="13">
        <f>D109+E109</f>
        <v>97667.532331934795</v>
      </c>
    </row>
    <row r="110" spans="1:6" x14ac:dyDescent="0.25">
      <c r="A110" s="60" t="s">
        <v>45</v>
      </c>
      <c r="B110" s="60"/>
      <c r="C110" s="60"/>
      <c r="D110" s="13">
        <f>D109*1.2</f>
        <v>59673.134798321757</v>
      </c>
      <c r="E110" s="13">
        <f>E109*1.2</f>
        <v>57527.903999999995</v>
      </c>
      <c r="F110" s="13">
        <f>D110+E110</f>
        <v>117201.03879832175</v>
      </c>
    </row>
    <row r="111" spans="1:6" x14ac:dyDescent="0.25">
      <c r="B111" s="7"/>
      <c r="D111" s="6"/>
      <c r="E111" s="6"/>
    </row>
  </sheetData>
  <mergeCells count="20">
    <mergeCell ref="H8:I8"/>
    <mergeCell ref="M3:N3"/>
    <mergeCell ref="H6:I6"/>
    <mergeCell ref="H9:J9"/>
    <mergeCell ref="H7:I7"/>
    <mergeCell ref="A1:F1"/>
    <mergeCell ref="A12:F12"/>
    <mergeCell ref="A3:F3"/>
    <mergeCell ref="A25:F25"/>
    <mergeCell ref="A64:F64"/>
    <mergeCell ref="A98:C98"/>
    <mergeCell ref="A109:C109"/>
    <mergeCell ref="A110:C110"/>
    <mergeCell ref="A89:F89"/>
    <mergeCell ref="A10:C10"/>
    <mergeCell ref="A87:C87"/>
    <mergeCell ref="A62:C62"/>
    <mergeCell ref="A23:C23"/>
    <mergeCell ref="A100:F100"/>
    <mergeCell ref="A107:C107"/>
  </mergeCells>
  <pageMargins left="0.51181102362204722" right="0.51181102362204722" top="0" bottom="0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BEEB-2B46-4756-9F90-545E488EA7B8}">
  <sheetPr>
    <pageSetUpPr fitToPage="1"/>
  </sheetPr>
  <dimension ref="A2:F107"/>
  <sheetViews>
    <sheetView topLeftCell="A57" zoomScale="90" zoomScaleNormal="90" workbookViewId="0">
      <selection activeCell="A2" sqref="A2:F98"/>
    </sheetView>
  </sheetViews>
  <sheetFormatPr defaultRowHeight="12" x14ac:dyDescent="0.25"/>
  <cols>
    <col min="1" max="1" width="59.5703125" style="2" customWidth="1"/>
    <col min="2" max="2" width="10.28515625" style="1" bestFit="1" customWidth="1"/>
    <col min="3" max="3" width="3.5703125" style="1" bestFit="1" customWidth="1"/>
    <col min="4" max="5" width="12.42578125" style="4" bestFit="1" customWidth="1"/>
    <col min="6" max="6" width="12.42578125" style="6" bestFit="1" customWidth="1"/>
    <col min="7" max="16384" width="9.140625" style="1"/>
  </cols>
  <sheetData>
    <row r="2" spans="1:6" x14ac:dyDescent="0.25">
      <c r="A2" s="65" t="s">
        <v>84</v>
      </c>
      <c r="B2" s="65"/>
      <c r="C2" s="65"/>
      <c r="D2" s="65"/>
      <c r="E2" s="65"/>
      <c r="F2" s="65"/>
    </row>
    <row r="3" spans="1:6" x14ac:dyDescent="0.25">
      <c r="A3" s="23" t="s">
        <v>38</v>
      </c>
      <c r="B3" s="24" t="s">
        <v>1</v>
      </c>
      <c r="C3" s="24" t="s">
        <v>81</v>
      </c>
      <c r="D3" s="25" t="s">
        <v>2</v>
      </c>
      <c r="E3" s="25" t="s">
        <v>3</v>
      </c>
      <c r="F3" s="25" t="s">
        <v>4</v>
      </c>
    </row>
    <row r="4" spans="1:6" x14ac:dyDescent="0.25">
      <c r="A4" s="8"/>
    </row>
    <row r="5" spans="1:6" x14ac:dyDescent="0.25">
      <c r="A5" s="73" t="s">
        <v>37</v>
      </c>
      <c r="B5" s="73"/>
      <c r="C5" s="73"/>
      <c r="D5" s="60"/>
      <c r="E5" s="60"/>
      <c r="F5" s="60"/>
    </row>
    <row r="6" spans="1:6" ht="48" x14ac:dyDescent="0.25">
      <c r="A6" s="9" t="s">
        <v>68</v>
      </c>
      <c r="B6" s="28">
        <v>1</v>
      </c>
      <c r="C6" s="28" t="s">
        <v>26</v>
      </c>
      <c r="D6" s="11">
        <v>0</v>
      </c>
      <c r="E6" s="11">
        <v>9892.52</v>
      </c>
      <c r="F6" s="14"/>
    </row>
    <row r="7" spans="1:6" x14ac:dyDescent="0.25">
      <c r="D7" s="12">
        <f>B6*D6</f>
        <v>0</v>
      </c>
      <c r="E7" s="11">
        <f>B6*E6</f>
        <v>9892.52</v>
      </c>
      <c r="F7" s="14">
        <f>D7+E7</f>
        <v>9892.52</v>
      </c>
    </row>
    <row r="8" spans="1:6" ht="36" x14ac:dyDescent="0.25">
      <c r="A8" s="9" t="s">
        <v>69</v>
      </c>
      <c r="B8" s="28">
        <v>2</v>
      </c>
      <c r="C8" s="28" t="s">
        <v>27</v>
      </c>
      <c r="D8" s="11">
        <f>D9/B8</f>
        <v>639.46</v>
      </c>
      <c r="E8" s="11">
        <f>E9/B8</f>
        <v>119.7</v>
      </c>
      <c r="F8" s="14"/>
    </row>
    <row r="9" spans="1:6" x14ac:dyDescent="0.25">
      <c r="D9" s="17">
        <v>1278.92</v>
      </c>
      <c r="E9" s="11">
        <v>239.4</v>
      </c>
      <c r="F9" s="14">
        <f>D9+E9</f>
        <v>1518.3200000000002</v>
      </c>
    </row>
    <row r="10" spans="1:6" ht="36" x14ac:dyDescent="0.25">
      <c r="A10" s="9" t="s">
        <v>70</v>
      </c>
      <c r="B10" s="28">
        <v>4</v>
      </c>
      <c r="C10" s="28" t="s">
        <v>29</v>
      </c>
      <c r="D10" s="11">
        <v>425</v>
      </c>
      <c r="E10" s="11">
        <v>0</v>
      </c>
      <c r="F10" s="14"/>
    </row>
    <row r="11" spans="1:6" x14ac:dyDescent="0.25">
      <c r="D11" s="11">
        <f>B10*D10</f>
        <v>1700</v>
      </c>
      <c r="E11" s="11">
        <f>B10*E10</f>
        <v>0</v>
      </c>
      <c r="F11" s="14">
        <f>D11+E11</f>
        <v>1700</v>
      </c>
    </row>
    <row r="12" spans="1:6" x14ac:dyDescent="0.25">
      <c r="A12" s="60" t="s">
        <v>24</v>
      </c>
      <c r="B12" s="60"/>
      <c r="C12" s="60"/>
      <c r="D12" s="13">
        <f>D7+D9+D11</f>
        <v>2978.92</v>
      </c>
      <c r="E12" s="13">
        <f>E7+E9+E11</f>
        <v>10131.92</v>
      </c>
      <c r="F12" s="13">
        <f>D12+E12</f>
        <v>13110.84</v>
      </c>
    </row>
    <row r="14" spans="1:6" x14ac:dyDescent="0.25">
      <c r="A14" s="60" t="s">
        <v>6</v>
      </c>
      <c r="B14" s="60"/>
      <c r="C14" s="60"/>
      <c r="D14" s="60"/>
      <c r="E14" s="60"/>
      <c r="F14" s="60"/>
    </row>
    <row r="15" spans="1:6" x14ac:dyDescent="0.25">
      <c r="A15" s="9" t="s">
        <v>39</v>
      </c>
      <c r="B15" s="28">
        <v>5</v>
      </c>
      <c r="C15" s="28" t="s">
        <v>28</v>
      </c>
      <c r="D15" s="11">
        <v>491.66</v>
      </c>
      <c r="E15" s="11">
        <v>0</v>
      </c>
      <c r="F15" s="14"/>
    </row>
    <row r="16" spans="1:6" x14ac:dyDescent="0.25">
      <c r="D16" s="17">
        <f>B15*D15</f>
        <v>2458.3000000000002</v>
      </c>
      <c r="E16" s="11">
        <f>E15*B15</f>
        <v>0</v>
      </c>
      <c r="F16" s="14">
        <f>D16+E16</f>
        <v>2458.3000000000002</v>
      </c>
    </row>
    <row r="17" spans="1:6" ht="24" x14ac:dyDescent="0.25">
      <c r="A17" s="9" t="s">
        <v>8</v>
      </c>
      <c r="B17" s="28">
        <v>1.1000000000000001</v>
      </c>
      <c r="C17" s="28" t="s">
        <v>30</v>
      </c>
      <c r="D17" s="11">
        <v>0</v>
      </c>
      <c r="E17" s="11">
        <v>932</v>
      </c>
      <c r="F17" s="14"/>
    </row>
    <row r="18" spans="1:6" x14ac:dyDescent="0.25">
      <c r="D18" s="11">
        <f>B17*D17</f>
        <v>0</v>
      </c>
      <c r="E18" s="11">
        <f>B17*E17</f>
        <v>1025.2</v>
      </c>
      <c r="F18" s="14">
        <v>1025</v>
      </c>
    </row>
    <row r="19" spans="1:6" x14ac:dyDescent="0.25">
      <c r="A19" s="9" t="s">
        <v>40</v>
      </c>
      <c r="B19" s="16">
        <v>10</v>
      </c>
      <c r="C19" s="28" t="s">
        <v>28</v>
      </c>
      <c r="D19" s="11">
        <v>0</v>
      </c>
      <c r="E19" s="11">
        <v>244</v>
      </c>
      <c r="F19" s="14"/>
    </row>
    <row r="20" spans="1:6" x14ac:dyDescent="0.25">
      <c r="D20" s="11">
        <f>B19*D19</f>
        <v>0</v>
      </c>
      <c r="E20" s="11">
        <f>B19*E19</f>
        <v>2440</v>
      </c>
      <c r="F20" s="14">
        <f>D20+E20</f>
        <v>2440</v>
      </c>
    </row>
    <row r="21" spans="1:6" ht="24" x14ac:dyDescent="0.25">
      <c r="A21" s="9" t="s">
        <v>82</v>
      </c>
      <c r="B21" s="16">
        <v>140</v>
      </c>
      <c r="C21" s="28" t="s">
        <v>28</v>
      </c>
      <c r="D21" s="11">
        <v>0</v>
      </c>
      <c r="E21" s="11">
        <v>400</v>
      </c>
      <c r="F21" s="14"/>
    </row>
    <row r="22" spans="1:6" x14ac:dyDescent="0.25">
      <c r="D22" s="12">
        <f>B21*D21</f>
        <v>0</v>
      </c>
      <c r="E22" s="11">
        <f>B21*E21</f>
        <v>56000</v>
      </c>
      <c r="F22" s="14">
        <f>D22+E22</f>
        <v>56000</v>
      </c>
    </row>
    <row r="23" spans="1:6" ht="24" x14ac:dyDescent="0.25">
      <c r="A23" s="9" t="s">
        <v>41</v>
      </c>
      <c r="B23" s="16">
        <v>130</v>
      </c>
      <c r="C23" s="28" t="s">
        <v>28</v>
      </c>
      <c r="D23" s="11">
        <v>180</v>
      </c>
      <c r="E23" s="11">
        <v>20</v>
      </c>
      <c r="F23" s="14"/>
    </row>
    <row r="24" spans="1:6" x14ac:dyDescent="0.25">
      <c r="D24" s="17">
        <f>B23*D23</f>
        <v>23400</v>
      </c>
      <c r="E24" s="11">
        <f>B23*E23</f>
        <v>2600</v>
      </c>
      <c r="F24" s="14">
        <f>D24+E24</f>
        <v>26000</v>
      </c>
    </row>
    <row r="25" spans="1:6" x14ac:dyDescent="0.25">
      <c r="A25" s="9" t="s">
        <v>42</v>
      </c>
      <c r="B25" s="16">
        <v>20</v>
      </c>
      <c r="C25" s="28" t="s">
        <v>28</v>
      </c>
      <c r="D25" s="11">
        <v>200</v>
      </c>
      <c r="E25" s="11">
        <v>20</v>
      </c>
      <c r="F25" s="14"/>
    </row>
    <row r="26" spans="1:6" x14ac:dyDescent="0.25">
      <c r="D26" s="12">
        <f>B25*D25</f>
        <v>4000</v>
      </c>
      <c r="E26" s="11">
        <f>B25*E25</f>
        <v>400</v>
      </c>
      <c r="F26" s="14">
        <f>D26+E26</f>
        <v>4400</v>
      </c>
    </row>
    <row r="27" spans="1:6" x14ac:dyDescent="0.25">
      <c r="A27" s="9" t="s">
        <v>43</v>
      </c>
      <c r="B27" s="28">
        <v>7.2</v>
      </c>
      <c r="C27" s="28" t="s">
        <v>30</v>
      </c>
      <c r="D27" s="11">
        <v>2500</v>
      </c>
      <c r="E27" s="11">
        <v>416</v>
      </c>
      <c r="F27" s="14"/>
    </row>
    <row r="28" spans="1:6" x14ac:dyDescent="0.25">
      <c r="D28" s="29">
        <f>B27*D27</f>
        <v>18000</v>
      </c>
      <c r="E28" s="11">
        <f>B27*E27</f>
        <v>2995.2000000000003</v>
      </c>
      <c r="F28" s="14">
        <f>D28+E28</f>
        <v>20995.200000000001</v>
      </c>
    </row>
    <row r="29" spans="1:6" ht="24" x14ac:dyDescent="0.25">
      <c r="A29" s="9" t="s">
        <v>8</v>
      </c>
      <c r="B29" s="28">
        <v>1</v>
      </c>
      <c r="C29" s="28" t="s">
        <v>30</v>
      </c>
      <c r="D29" s="17">
        <v>933</v>
      </c>
      <c r="E29" s="11">
        <v>0</v>
      </c>
      <c r="F29" s="14"/>
    </row>
    <row r="30" spans="1:6" x14ac:dyDescent="0.25">
      <c r="D30" s="11">
        <f>B29*D29</f>
        <v>933</v>
      </c>
      <c r="E30" s="11">
        <f>B29*E29</f>
        <v>0</v>
      </c>
      <c r="F30" s="14">
        <f>D30+E30</f>
        <v>933</v>
      </c>
    </row>
    <row r="31" spans="1:6" x14ac:dyDescent="0.25">
      <c r="A31" s="60" t="s">
        <v>24</v>
      </c>
      <c r="B31" s="60"/>
      <c r="C31" s="60"/>
      <c r="D31" s="13">
        <f>D16+D18+D20+D22+D24+D26+D28+D30</f>
        <v>48791.3</v>
      </c>
      <c r="E31" s="13">
        <f>E16+E18+E20+E22+E24+E26+E28+E30</f>
        <v>65460.399999999994</v>
      </c>
      <c r="F31" s="13">
        <f>D31+E31</f>
        <v>114251.7</v>
      </c>
    </row>
    <row r="33" spans="1:6" x14ac:dyDescent="0.25">
      <c r="A33" s="73" t="s">
        <v>9</v>
      </c>
      <c r="B33" s="73"/>
      <c r="C33" s="73"/>
      <c r="D33" s="60"/>
      <c r="E33" s="60"/>
      <c r="F33" s="60"/>
    </row>
    <row r="34" spans="1:6" ht="24" x14ac:dyDescent="0.25">
      <c r="A34" s="9" t="s">
        <v>10</v>
      </c>
      <c r="B34" s="16">
        <v>1</v>
      </c>
      <c r="C34" s="16" t="s">
        <v>31</v>
      </c>
      <c r="D34" s="11">
        <v>305.62</v>
      </c>
      <c r="E34" s="11">
        <v>0</v>
      </c>
      <c r="F34" s="14"/>
    </row>
    <row r="35" spans="1:6" x14ac:dyDescent="0.25">
      <c r="B35" s="5"/>
      <c r="C35" s="5"/>
      <c r="D35" s="12">
        <f>B34*D34</f>
        <v>305.62</v>
      </c>
      <c r="E35" s="11">
        <f>B34*E34</f>
        <v>0</v>
      </c>
      <c r="F35" s="14">
        <f>D35+E35</f>
        <v>305.62</v>
      </c>
    </row>
    <row r="36" spans="1:6" ht="48" x14ac:dyDescent="0.25">
      <c r="A36" s="9" t="s">
        <v>71</v>
      </c>
      <c r="B36" s="18">
        <v>1</v>
      </c>
      <c r="C36" s="10" t="s">
        <v>31</v>
      </c>
      <c r="D36" s="11">
        <v>9490</v>
      </c>
      <c r="E36" s="11">
        <v>0</v>
      </c>
      <c r="F36" s="14"/>
    </row>
    <row r="37" spans="1:6" x14ac:dyDescent="0.25">
      <c r="B37" s="5"/>
      <c r="C37" s="5"/>
      <c r="D37" s="19">
        <f>B36*D36</f>
        <v>9490</v>
      </c>
      <c r="E37" s="11">
        <f>B36*E36</f>
        <v>0</v>
      </c>
      <c r="F37" s="14">
        <f>D37+E37</f>
        <v>9490</v>
      </c>
    </row>
    <row r="38" spans="1:6" ht="24" x14ac:dyDescent="0.25">
      <c r="A38" s="9" t="s">
        <v>72</v>
      </c>
      <c r="B38" s="10">
        <v>1</v>
      </c>
      <c r="C38" s="10" t="s">
        <v>31</v>
      </c>
      <c r="D38" s="11">
        <v>49.64</v>
      </c>
      <c r="E38" s="11">
        <v>4.79</v>
      </c>
      <c r="F38" s="14"/>
    </row>
    <row r="39" spans="1:6" x14ac:dyDescent="0.25">
      <c r="B39" s="5"/>
      <c r="C39" s="5"/>
      <c r="D39" s="17">
        <f>B38*D38</f>
        <v>49.64</v>
      </c>
      <c r="E39" s="11">
        <f>B38*E38</f>
        <v>4.79</v>
      </c>
      <c r="F39" s="14">
        <f>D39+E39</f>
        <v>54.43</v>
      </c>
    </row>
    <row r="40" spans="1:6" ht="24" x14ac:dyDescent="0.25">
      <c r="A40" s="9" t="s">
        <v>11</v>
      </c>
      <c r="B40" s="16">
        <v>1</v>
      </c>
      <c r="C40" s="16" t="s">
        <v>31</v>
      </c>
      <c r="D40" s="11">
        <v>169.89</v>
      </c>
      <c r="E40" s="11">
        <v>0</v>
      </c>
      <c r="F40" s="14"/>
    </row>
    <row r="41" spans="1:6" x14ac:dyDescent="0.25">
      <c r="B41" s="5"/>
      <c r="C41" s="5"/>
      <c r="D41" s="11">
        <f>B40*D40</f>
        <v>169.89</v>
      </c>
      <c r="E41" s="11">
        <f>B40*E40</f>
        <v>0</v>
      </c>
      <c r="F41" s="14">
        <f>D41+E41</f>
        <v>169.89</v>
      </c>
    </row>
    <row r="42" spans="1:6" ht="24" x14ac:dyDescent="0.25">
      <c r="A42" s="9" t="s">
        <v>73</v>
      </c>
      <c r="B42" s="10">
        <v>140</v>
      </c>
      <c r="C42" s="10" t="s">
        <v>28</v>
      </c>
      <c r="D42" s="11">
        <v>69.25</v>
      </c>
      <c r="E42" s="11">
        <v>0</v>
      </c>
      <c r="F42" s="14"/>
    </row>
    <row r="43" spans="1:6" x14ac:dyDescent="0.25">
      <c r="B43" s="5"/>
      <c r="C43" s="5"/>
      <c r="D43" s="11">
        <f>B42*D42</f>
        <v>9695</v>
      </c>
      <c r="E43" s="11">
        <f>B42*E42</f>
        <v>0</v>
      </c>
      <c r="F43" s="14">
        <f>D43+E43</f>
        <v>9695</v>
      </c>
    </row>
    <row r="44" spans="1:6" ht="24" x14ac:dyDescent="0.25">
      <c r="A44" s="9" t="s">
        <v>54</v>
      </c>
      <c r="B44" s="16">
        <v>24</v>
      </c>
      <c r="C44" s="16" t="s">
        <v>31</v>
      </c>
      <c r="D44" s="11">
        <v>17.28</v>
      </c>
      <c r="E44" s="11">
        <v>0</v>
      </c>
      <c r="F44" s="14"/>
    </row>
    <row r="45" spans="1:6" x14ac:dyDescent="0.25">
      <c r="B45" s="5"/>
      <c r="C45" s="5"/>
      <c r="D45" s="11">
        <f>B44*D44</f>
        <v>414.72</v>
      </c>
      <c r="E45" s="11">
        <f>B44*E44</f>
        <v>0</v>
      </c>
      <c r="F45" s="14">
        <f>D45+E45</f>
        <v>414.72</v>
      </c>
    </row>
    <row r="46" spans="1:6" ht="24" x14ac:dyDescent="0.25">
      <c r="A46" s="9" t="s">
        <v>74</v>
      </c>
      <c r="B46" s="16">
        <v>3</v>
      </c>
      <c r="C46" s="16" t="s">
        <v>31</v>
      </c>
      <c r="D46" s="11">
        <v>63.76</v>
      </c>
      <c r="E46" s="11">
        <v>0</v>
      </c>
      <c r="F46" s="14"/>
    </row>
    <row r="47" spans="1:6" x14ac:dyDescent="0.25">
      <c r="B47" s="5"/>
      <c r="C47" s="5"/>
      <c r="D47" s="12">
        <f>B46*D46</f>
        <v>191.28</v>
      </c>
      <c r="E47" s="11">
        <f>B46*E46</f>
        <v>0</v>
      </c>
      <c r="F47" s="14">
        <f>D47+E47</f>
        <v>191.28</v>
      </c>
    </row>
    <row r="48" spans="1:6" ht="24" x14ac:dyDescent="0.25">
      <c r="A48" s="9" t="s">
        <v>56</v>
      </c>
      <c r="B48" s="16">
        <v>8</v>
      </c>
      <c r="C48" s="16" t="s">
        <v>31</v>
      </c>
      <c r="D48" s="11">
        <v>51.33</v>
      </c>
      <c r="E48" s="11">
        <v>0</v>
      </c>
      <c r="F48" s="14"/>
    </row>
    <row r="49" spans="1:6" x14ac:dyDescent="0.25">
      <c r="B49" s="5"/>
      <c r="C49" s="5"/>
      <c r="D49" s="17">
        <f>B48*D48</f>
        <v>410.64</v>
      </c>
      <c r="E49" s="11">
        <f>B48*E48</f>
        <v>0</v>
      </c>
      <c r="F49" s="14">
        <f>D49+E49</f>
        <v>410.64</v>
      </c>
    </row>
    <row r="50" spans="1:6" ht="24" x14ac:dyDescent="0.25">
      <c r="A50" s="9" t="s">
        <v>75</v>
      </c>
      <c r="B50" s="16">
        <v>1</v>
      </c>
      <c r="C50" s="16" t="s">
        <v>31</v>
      </c>
      <c r="D50" s="11">
        <v>147.99</v>
      </c>
      <c r="E50" s="11">
        <v>0</v>
      </c>
      <c r="F50" s="14"/>
    </row>
    <row r="51" spans="1:6" x14ac:dyDescent="0.25">
      <c r="B51" s="5"/>
      <c r="C51" s="5"/>
      <c r="D51" s="11">
        <f>B50*D50</f>
        <v>147.99</v>
      </c>
      <c r="E51" s="11">
        <f>B50*E50</f>
        <v>0</v>
      </c>
      <c r="F51" s="14">
        <f>D51+E51</f>
        <v>147.99</v>
      </c>
    </row>
    <row r="52" spans="1:6" ht="24" x14ac:dyDescent="0.25">
      <c r="A52" s="9" t="s">
        <v>58</v>
      </c>
      <c r="B52" s="16">
        <v>8</v>
      </c>
      <c r="C52" s="16" t="s">
        <v>31</v>
      </c>
      <c r="D52" s="11">
        <f>D53/B52</f>
        <v>17.84</v>
      </c>
      <c r="E52" s="11">
        <v>0</v>
      </c>
      <c r="F52" s="14"/>
    </row>
    <row r="53" spans="1:6" x14ac:dyDescent="0.25">
      <c r="B53" s="5"/>
      <c r="C53" s="5"/>
      <c r="D53" s="11">
        <v>142.72</v>
      </c>
      <c r="E53" s="11">
        <f>B52*E52</f>
        <v>0</v>
      </c>
      <c r="F53" s="14">
        <f>D53+E53</f>
        <v>142.72</v>
      </c>
    </row>
    <row r="54" spans="1:6" ht="36" x14ac:dyDescent="0.25">
      <c r="A54" s="9" t="s">
        <v>76</v>
      </c>
      <c r="B54" s="10">
        <v>160</v>
      </c>
      <c r="C54" s="10" t="s">
        <v>28</v>
      </c>
      <c r="D54" s="11">
        <v>52.48</v>
      </c>
      <c r="E54" s="11">
        <v>0</v>
      </c>
      <c r="F54" s="14"/>
    </row>
    <row r="55" spans="1:6" x14ac:dyDescent="0.25">
      <c r="B55" s="5"/>
      <c r="C55" s="5"/>
      <c r="D55" s="11">
        <f>B54*D54</f>
        <v>8396.7999999999993</v>
      </c>
      <c r="E55" s="11">
        <f>B54*E54</f>
        <v>0</v>
      </c>
      <c r="F55" s="14">
        <f>D55+E55</f>
        <v>8396.7999999999993</v>
      </c>
    </row>
    <row r="56" spans="1:6" ht="36" x14ac:dyDescent="0.25">
      <c r="A56" s="9" t="s">
        <v>60</v>
      </c>
      <c r="B56" s="10">
        <v>1</v>
      </c>
      <c r="C56" s="10" t="s">
        <v>31</v>
      </c>
      <c r="D56" s="11">
        <v>818.84</v>
      </c>
      <c r="E56" s="11">
        <v>0</v>
      </c>
      <c r="F56" s="14"/>
    </row>
    <row r="57" spans="1:6" x14ac:dyDescent="0.25">
      <c r="B57" s="5"/>
      <c r="C57" s="5"/>
      <c r="D57" s="11">
        <f>B56*D56</f>
        <v>818.84</v>
      </c>
      <c r="E57" s="11">
        <f>B56*E56</f>
        <v>0</v>
      </c>
      <c r="F57" s="14">
        <f>D57+E57</f>
        <v>818.84</v>
      </c>
    </row>
    <row r="58" spans="1:6" x14ac:dyDescent="0.25">
      <c r="A58" s="9" t="s">
        <v>12</v>
      </c>
      <c r="B58" s="16">
        <v>130</v>
      </c>
      <c r="C58" s="16" t="s">
        <v>28</v>
      </c>
      <c r="D58" s="11">
        <v>4.1500000000000004</v>
      </c>
      <c r="E58" s="11">
        <v>0</v>
      </c>
      <c r="F58" s="14"/>
    </row>
    <row r="59" spans="1:6" x14ac:dyDescent="0.25">
      <c r="B59" s="5"/>
      <c r="C59" s="5"/>
      <c r="D59" s="11">
        <f>B58*D58</f>
        <v>539.5</v>
      </c>
      <c r="E59" s="11">
        <f>B58*E58</f>
        <v>0</v>
      </c>
      <c r="F59" s="14">
        <f>D59+E59</f>
        <v>539.5</v>
      </c>
    </row>
    <row r="60" spans="1:6" x14ac:dyDescent="0.25">
      <c r="A60" s="9" t="s">
        <v>13</v>
      </c>
      <c r="B60" s="16">
        <v>1</v>
      </c>
      <c r="C60" s="16" t="s">
        <v>31</v>
      </c>
      <c r="D60" s="11">
        <v>1029.08</v>
      </c>
      <c r="E60" s="11">
        <v>0</v>
      </c>
      <c r="F60" s="14"/>
    </row>
    <row r="61" spans="1:6" x14ac:dyDescent="0.25">
      <c r="B61" s="5"/>
      <c r="C61" s="5"/>
      <c r="D61" s="11">
        <f>B60*D60</f>
        <v>1029.08</v>
      </c>
      <c r="E61" s="11">
        <f>B60*E60</f>
        <v>0</v>
      </c>
      <c r="F61" s="14">
        <f>D61+E61</f>
        <v>1029.08</v>
      </c>
    </row>
    <row r="62" spans="1:6" x14ac:dyDescent="0.25">
      <c r="A62" s="9" t="s">
        <v>14</v>
      </c>
      <c r="B62" s="16">
        <v>32</v>
      </c>
      <c r="C62" s="16" t="s">
        <v>32</v>
      </c>
      <c r="D62" s="11">
        <v>0</v>
      </c>
      <c r="E62" s="11">
        <v>16.57</v>
      </c>
      <c r="F62" s="14"/>
    </row>
    <row r="63" spans="1:6" x14ac:dyDescent="0.25">
      <c r="B63" s="5"/>
      <c r="C63" s="5"/>
      <c r="D63" s="11">
        <f>B62*D62</f>
        <v>0</v>
      </c>
      <c r="E63" s="11">
        <f>B62*E62</f>
        <v>530.24</v>
      </c>
      <c r="F63" s="14">
        <f>D63+E63</f>
        <v>530.24</v>
      </c>
    </row>
    <row r="64" spans="1:6" x14ac:dyDescent="0.25">
      <c r="A64" s="9" t="s">
        <v>15</v>
      </c>
      <c r="B64" s="16">
        <v>32</v>
      </c>
      <c r="C64" s="16" t="s">
        <v>32</v>
      </c>
      <c r="D64" s="11">
        <v>0</v>
      </c>
      <c r="E64" s="11">
        <v>14.03</v>
      </c>
      <c r="F64" s="14"/>
    </row>
    <row r="65" spans="1:6" x14ac:dyDescent="0.25">
      <c r="B65" s="5"/>
      <c r="C65" s="5"/>
      <c r="D65" s="11">
        <f>B64*D64</f>
        <v>0</v>
      </c>
      <c r="E65" s="11">
        <f>B64*E64</f>
        <v>448.96</v>
      </c>
      <c r="F65" s="14">
        <f>D65+E65</f>
        <v>448.96</v>
      </c>
    </row>
    <row r="66" spans="1:6" x14ac:dyDescent="0.25">
      <c r="A66" s="9" t="s">
        <v>16</v>
      </c>
      <c r="B66" s="16">
        <v>32</v>
      </c>
      <c r="C66" s="16" t="s">
        <v>32</v>
      </c>
      <c r="D66" s="11">
        <v>0</v>
      </c>
      <c r="E66" s="11">
        <v>17.41</v>
      </c>
      <c r="F66" s="14"/>
    </row>
    <row r="67" spans="1:6" x14ac:dyDescent="0.25">
      <c r="B67" s="5"/>
      <c r="C67" s="5"/>
      <c r="D67" s="11">
        <f>B66*D66</f>
        <v>0</v>
      </c>
      <c r="E67" s="11">
        <f>B66*E66</f>
        <v>557.12</v>
      </c>
      <c r="F67" s="14">
        <f>D67+E67</f>
        <v>557.12</v>
      </c>
    </row>
    <row r="68" spans="1:6" x14ac:dyDescent="0.25">
      <c r="A68" s="61" t="s">
        <v>47</v>
      </c>
      <c r="B68" s="61"/>
      <c r="C68" s="61"/>
      <c r="D68" s="13">
        <f>D35+D37+D39+D41+D43+D45+D47+D49+D51+D53+D55+D57+D59+D61+D63+D65+D67</f>
        <v>31801.72</v>
      </c>
      <c r="E68" s="13">
        <f>SUM(E35,E37,E39,E41,E43,E45,E47,E49,E51,E53,E55,E57,E59,E61,E63,E65,E67)</f>
        <v>1541.1100000000001</v>
      </c>
      <c r="F68" s="13">
        <f>SUM(F34:F67)</f>
        <v>33342.830000000009</v>
      </c>
    </row>
    <row r="70" spans="1:6" x14ac:dyDescent="0.25">
      <c r="A70" s="77" t="s">
        <v>44</v>
      </c>
      <c r="B70" s="77"/>
      <c r="C70" s="77"/>
      <c r="D70" s="77"/>
      <c r="E70" s="77"/>
      <c r="F70" s="77"/>
    </row>
    <row r="71" spans="1:6" ht="36" x14ac:dyDescent="0.25">
      <c r="A71" s="9" t="s">
        <v>77</v>
      </c>
      <c r="B71" s="10">
        <v>1</v>
      </c>
      <c r="C71" s="10" t="s">
        <v>31</v>
      </c>
      <c r="D71" s="11">
        <v>1232.33</v>
      </c>
      <c r="E71" s="11">
        <v>275.44</v>
      </c>
      <c r="F71" s="14"/>
    </row>
    <row r="72" spans="1:6" x14ac:dyDescent="0.25">
      <c r="B72" s="5"/>
      <c r="C72" s="5"/>
      <c r="D72" s="11">
        <f>B71*D71</f>
        <v>1232.33</v>
      </c>
      <c r="E72" s="11">
        <f>B71*E71</f>
        <v>275.44</v>
      </c>
      <c r="F72" s="14">
        <f>D72+E72</f>
        <v>1507.77</v>
      </c>
    </row>
    <row r="73" spans="1:6" x14ac:dyDescent="0.25">
      <c r="A73" s="9" t="s">
        <v>17</v>
      </c>
      <c r="B73" s="16">
        <v>1</v>
      </c>
      <c r="C73" s="16" t="s">
        <v>31</v>
      </c>
      <c r="D73" s="11">
        <v>1754.5</v>
      </c>
      <c r="E73" s="11">
        <v>0</v>
      </c>
      <c r="F73" s="14"/>
    </row>
    <row r="74" spans="1:6" x14ac:dyDescent="0.25">
      <c r="B74" s="5"/>
      <c r="C74" s="5"/>
      <c r="D74" s="11">
        <f>B73*D73</f>
        <v>1754.5</v>
      </c>
      <c r="E74" s="11">
        <f>B73*E73</f>
        <v>0</v>
      </c>
      <c r="F74" s="14">
        <f>D74+E74</f>
        <v>1754.5</v>
      </c>
    </row>
    <row r="75" spans="1:6" x14ac:dyDescent="0.25">
      <c r="A75" s="9" t="s">
        <v>18</v>
      </c>
      <c r="B75" s="16">
        <v>1</v>
      </c>
      <c r="C75" s="16" t="s">
        <v>31</v>
      </c>
      <c r="D75" s="11">
        <v>326.7</v>
      </c>
      <c r="E75" s="11">
        <v>0</v>
      </c>
      <c r="F75" s="14"/>
    </row>
    <row r="76" spans="1:6" x14ac:dyDescent="0.25">
      <c r="B76" s="5"/>
      <c r="C76" s="5"/>
      <c r="D76" s="11">
        <f>B75*D75</f>
        <v>326.7</v>
      </c>
      <c r="E76" s="11">
        <f>B75*E75</f>
        <v>0</v>
      </c>
      <c r="F76" s="14">
        <f>D76+E76</f>
        <v>326.7</v>
      </c>
    </row>
    <row r="77" spans="1:6" ht="36" x14ac:dyDescent="0.25">
      <c r="A77" s="9" t="s">
        <v>78</v>
      </c>
      <c r="B77" s="10">
        <v>8</v>
      </c>
      <c r="C77" s="10" t="s">
        <v>28</v>
      </c>
      <c r="D77" s="11">
        <v>100.43</v>
      </c>
      <c r="E77" s="11">
        <v>47.5</v>
      </c>
      <c r="F77" s="14"/>
    </row>
    <row r="78" spans="1:6" x14ac:dyDescent="0.25">
      <c r="B78" s="5"/>
      <c r="C78" s="5"/>
      <c r="D78" s="11">
        <f>B77*D77</f>
        <v>803.44</v>
      </c>
      <c r="E78" s="11">
        <f>B77*E77</f>
        <v>380</v>
      </c>
      <c r="F78" s="14">
        <f>D78+E78</f>
        <v>1183.44</v>
      </c>
    </row>
    <row r="79" spans="1:6" ht="36" x14ac:dyDescent="0.25">
      <c r="A79" s="9" t="s">
        <v>79</v>
      </c>
      <c r="B79" s="10">
        <v>8</v>
      </c>
      <c r="C79" s="10" t="s">
        <v>29</v>
      </c>
      <c r="D79" s="11">
        <v>89.86</v>
      </c>
      <c r="E79" s="11">
        <v>15.62</v>
      </c>
      <c r="F79" s="14"/>
    </row>
    <row r="80" spans="1:6" x14ac:dyDescent="0.25">
      <c r="B80" s="3"/>
      <c r="C80" s="3"/>
      <c r="D80" s="11">
        <f>B79*D79</f>
        <v>718.88</v>
      </c>
      <c r="E80" s="11">
        <f>B79*E79</f>
        <v>124.96</v>
      </c>
      <c r="F80" s="14">
        <f>D80+E80</f>
        <v>843.84</v>
      </c>
    </row>
    <row r="81" spans="1:6" x14ac:dyDescent="0.25">
      <c r="A81" s="9" t="s">
        <v>19</v>
      </c>
      <c r="B81" s="16">
        <v>12</v>
      </c>
      <c r="C81" s="16" t="s">
        <v>32</v>
      </c>
      <c r="D81" s="11">
        <v>0</v>
      </c>
      <c r="E81" s="11">
        <v>17.96</v>
      </c>
      <c r="F81" s="14"/>
    </row>
    <row r="82" spans="1:6" x14ac:dyDescent="0.25">
      <c r="B82" s="5"/>
      <c r="C82" s="5"/>
      <c r="D82" s="11">
        <f>B81*D81</f>
        <v>0</v>
      </c>
      <c r="E82" s="11">
        <f>B81*E81</f>
        <v>215.52</v>
      </c>
      <c r="F82" s="14">
        <f>D82+E82</f>
        <v>215.52</v>
      </c>
    </row>
    <row r="83" spans="1:6" ht="36" x14ac:dyDescent="0.25">
      <c r="A83" s="9" t="s">
        <v>64</v>
      </c>
      <c r="B83" s="16">
        <v>1.5</v>
      </c>
      <c r="C83" s="16" t="s">
        <v>30</v>
      </c>
      <c r="D83" s="11">
        <v>310.55</v>
      </c>
      <c r="E83" s="11">
        <v>0</v>
      </c>
      <c r="F83" s="14"/>
    </row>
    <row r="84" spans="1:6" x14ac:dyDescent="0.25">
      <c r="B84" s="5"/>
      <c r="C84" s="5"/>
      <c r="D84" s="11">
        <f>B83*D83</f>
        <v>465.82500000000005</v>
      </c>
      <c r="E84" s="11">
        <f>B83*E83</f>
        <v>0</v>
      </c>
      <c r="F84" s="14">
        <f>D84+E84</f>
        <v>465.82500000000005</v>
      </c>
    </row>
    <row r="85" spans="1:6" ht="24" x14ac:dyDescent="0.25">
      <c r="A85" s="9" t="s">
        <v>65</v>
      </c>
      <c r="B85" s="16">
        <v>4</v>
      </c>
      <c r="C85" s="16" t="s">
        <v>28</v>
      </c>
      <c r="D85" s="11">
        <v>4.32</v>
      </c>
      <c r="E85" s="11">
        <v>0</v>
      </c>
      <c r="F85" s="14"/>
    </row>
    <row r="86" spans="1:6" x14ac:dyDescent="0.25">
      <c r="B86" s="5"/>
      <c r="C86" s="5"/>
      <c r="D86" s="12">
        <f>B85*D85</f>
        <v>17.28</v>
      </c>
      <c r="E86" s="11">
        <f>B85*E85</f>
        <v>0</v>
      </c>
      <c r="F86" s="14">
        <f>D86+E86</f>
        <v>17.28</v>
      </c>
    </row>
    <row r="87" spans="1:6" ht="24" x14ac:dyDescent="0.25">
      <c r="A87" s="9" t="s">
        <v>20</v>
      </c>
      <c r="B87" s="16">
        <v>3</v>
      </c>
      <c r="C87" s="16" t="s">
        <v>31</v>
      </c>
      <c r="D87" s="11">
        <v>62.96</v>
      </c>
      <c r="E87" s="11">
        <v>0</v>
      </c>
      <c r="F87" s="14"/>
    </row>
    <row r="88" spans="1:6" x14ac:dyDescent="0.25">
      <c r="B88" s="5"/>
      <c r="C88" s="5"/>
      <c r="D88" s="17">
        <f>B87*D87</f>
        <v>188.88</v>
      </c>
      <c r="E88" s="11">
        <f>B87*E87</f>
        <v>0</v>
      </c>
      <c r="F88" s="14">
        <f>D88+E88</f>
        <v>188.88</v>
      </c>
    </row>
    <row r="89" spans="1:6" x14ac:dyDescent="0.25">
      <c r="A89" s="9" t="s">
        <v>80</v>
      </c>
      <c r="B89" s="16">
        <v>1</v>
      </c>
      <c r="C89" s="16" t="s">
        <v>33</v>
      </c>
      <c r="D89" s="11">
        <v>182.27</v>
      </c>
      <c r="E89" s="11">
        <v>0</v>
      </c>
      <c r="F89" s="14"/>
    </row>
    <row r="90" spans="1:6" x14ac:dyDescent="0.25">
      <c r="B90" s="5"/>
      <c r="C90" s="5"/>
      <c r="D90" s="12">
        <f>B89*D89</f>
        <v>182.27</v>
      </c>
      <c r="E90" s="11">
        <f>B89*E89</f>
        <v>0</v>
      </c>
      <c r="F90" s="14">
        <f>D90+E90</f>
        <v>182.27</v>
      </c>
    </row>
    <row r="91" spans="1:6" x14ac:dyDescent="0.25">
      <c r="A91" s="9" t="s">
        <v>35</v>
      </c>
      <c r="B91" s="16">
        <v>1</v>
      </c>
      <c r="C91" s="16" t="s">
        <v>34</v>
      </c>
      <c r="D91" s="11">
        <v>37.99</v>
      </c>
      <c r="E91" s="11">
        <v>0</v>
      </c>
      <c r="F91" s="14"/>
    </row>
    <row r="92" spans="1:6" x14ac:dyDescent="0.25">
      <c r="B92" s="5"/>
      <c r="C92" s="5"/>
      <c r="D92" s="17">
        <f>B91*D91</f>
        <v>37.99</v>
      </c>
      <c r="E92" s="11">
        <f>B91*E91</f>
        <v>0</v>
      </c>
      <c r="F92" s="14">
        <f>D92+E92</f>
        <v>37.99</v>
      </c>
    </row>
    <row r="93" spans="1:6" x14ac:dyDescent="0.25">
      <c r="A93" s="60" t="s">
        <v>24</v>
      </c>
      <c r="B93" s="60"/>
      <c r="C93" s="60"/>
      <c r="D93" s="13">
        <f>D72+D74+D76+D78+D80+D82+D84+D86+D88+D90+D92</f>
        <v>5728.0949999999993</v>
      </c>
      <c r="E93" s="13">
        <f>E72+E74+E76+E78+E80+E82+E84+E86+E88+E90+E92</f>
        <v>995.92000000000007</v>
      </c>
      <c r="F93" s="13">
        <f>SUM(F72:F92)</f>
        <v>6724.0150000000003</v>
      </c>
    </row>
    <row r="94" spans="1:6" x14ac:dyDescent="0.25">
      <c r="B94" s="5"/>
      <c r="C94" s="5"/>
    </row>
    <row r="95" spans="1:6" x14ac:dyDescent="0.25">
      <c r="A95" s="60" t="s">
        <v>46</v>
      </c>
      <c r="B95" s="60"/>
      <c r="C95" s="60"/>
      <c r="D95" s="60"/>
      <c r="E95" s="60"/>
      <c r="F95" s="60"/>
    </row>
    <row r="96" spans="1:6" x14ac:dyDescent="0.25">
      <c r="A96" s="9" t="s">
        <v>66</v>
      </c>
      <c r="B96" s="16">
        <v>1</v>
      </c>
      <c r="C96" s="16" t="s">
        <v>31</v>
      </c>
      <c r="D96" s="11">
        <v>1476.2</v>
      </c>
      <c r="E96" s="11">
        <v>0</v>
      </c>
      <c r="F96" s="14"/>
    </row>
    <row r="97" spans="1:6" x14ac:dyDescent="0.25">
      <c r="B97" s="5"/>
      <c r="C97" s="5"/>
      <c r="D97" s="11">
        <f>B96*D96</f>
        <v>1476.2</v>
      </c>
      <c r="E97" s="11">
        <f>B96*E96</f>
        <v>0</v>
      </c>
      <c r="F97" s="14">
        <f>D97+E97</f>
        <v>1476.2</v>
      </c>
    </row>
    <row r="98" spans="1:6" ht="24" x14ac:dyDescent="0.25">
      <c r="A98" s="9" t="s">
        <v>22</v>
      </c>
      <c r="B98" s="16">
        <v>24</v>
      </c>
      <c r="C98" s="16" t="s">
        <v>32</v>
      </c>
      <c r="D98" s="11">
        <v>0</v>
      </c>
      <c r="E98" s="11">
        <v>118.54</v>
      </c>
      <c r="F98" s="14"/>
    </row>
    <row r="99" spans="1:6" x14ac:dyDescent="0.25">
      <c r="B99" s="5"/>
      <c r="C99" s="5"/>
      <c r="D99" s="12">
        <f>B98*D98</f>
        <v>0</v>
      </c>
      <c r="E99" s="11">
        <f>B98*E98</f>
        <v>2844.96</v>
      </c>
      <c r="F99" s="14">
        <f>D99+E99</f>
        <v>2844.96</v>
      </c>
    </row>
    <row r="100" spans="1:6" x14ac:dyDescent="0.25">
      <c r="A100" s="9" t="s">
        <v>23</v>
      </c>
      <c r="B100" s="16">
        <v>1</v>
      </c>
      <c r="C100" s="16"/>
      <c r="D100" s="11">
        <v>938</v>
      </c>
      <c r="E100" s="11">
        <v>0</v>
      </c>
      <c r="F100" s="14"/>
    </row>
    <row r="101" spans="1:6" x14ac:dyDescent="0.25">
      <c r="B101" s="5"/>
      <c r="C101" s="5"/>
      <c r="D101" s="17">
        <f>B100*D100</f>
        <v>938</v>
      </c>
      <c r="E101" s="11">
        <f>B100*E100</f>
        <v>0</v>
      </c>
      <c r="F101" s="14">
        <f>D101+E101</f>
        <v>938</v>
      </c>
    </row>
    <row r="102" spans="1:6" x14ac:dyDescent="0.25">
      <c r="A102" s="9" t="s">
        <v>67</v>
      </c>
      <c r="B102" s="16">
        <v>1</v>
      </c>
      <c r="C102" s="16" t="s">
        <v>31</v>
      </c>
      <c r="D102" s="11">
        <v>0</v>
      </c>
      <c r="E102" s="11">
        <v>6475.47</v>
      </c>
      <c r="F102" s="14"/>
    </row>
    <row r="103" spans="1:6" x14ac:dyDescent="0.25">
      <c r="B103" s="5"/>
      <c r="C103" s="5"/>
      <c r="D103" s="11">
        <f>B102*D102</f>
        <v>0</v>
      </c>
      <c r="E103" s="11">
        <f>B102*E102</f>
        <v>6475.47</v>
      </c>
      <c r="F103" s="14">
        <f>D103+E103</f>
        <v>6475.47</v>
      </c>
    </row>
    <row r="104" spans="1:6" x14ac:dyDescent="0.25">
      <c r="A104" s="60" t="s">
        <v>24</v>
      </c>
      <c r="B104" s="60"/>
      <c r="C104" s="60"/>
      <c r="D104" s="13">
        <f>D97+D99+D101+D103</f>
        <v>2414.1999999999998</v>
      </c>
      <c r="E104" s="13">
        <f>E97+E99+E101+E103</f>
        <v>9320.43</v>
      </c>
      <c r="F104" s="13">
        <f>D104+E104</f>
        <v>11734.630000000001</v>
      </c>
    </row>
    <row r="105" spans="1:6" x14ac:dyDescent="0.25">
      <c r="D105" s="11"/>
      <c r="E105" s="11"/>
      <c r="F105" s="14"/>
    </row>
    <row r="106" spans="1:6" x14ac:dyDescent="0.25">
      <c r="A106" s="74" t="s">
        <v>36</v>
      </c>
      <c r="B106" s="75"/>
      <c r="C106" s="76"/>
      <c r="D106" s="13">
        <f>D12+D31+D68+D93+D104</f>
        <v>91714.235000000001</v>
      </c>
      <c r="E106" s="13">
        <f>E12+E31+E68+E93+E104</f>
        <v>87449.78</v>
      </c>
      <c r="F106" s="13">
        <f>D106+E106</f>
        <v>179164.01500000001</v>
      </c>
    </row>
    <row r="107" spans="1:6" x14ac:dyDescent="0.25">
      <c r="A107" s="60" t="s">
        <v>45</v>
      </c>
      <c r="B107" s="60"/>
      <c r="C107" s="60"/>
      <c r="D107" s="13">
        <f>D106*1.2</f>
        <v>110057.08199999999</v>
      </c>
      <c r="E107" s="13">
        <f>E106*1.2</f>
        <v>104939.73599999999</v>
      </c>
      <c r="F107" s="13">
        <f>D107+E107</f>
        <v>214996.81799999997</v>
      </c>
    </row>
  </sheetData>
  <mergeCells count="13">
    <mergeCell ref="A106:C106"/>
    <mergeCell ref="A107:C107"/>
    <mergeCell ref="A33:F33"/>
    <mergeCell ref="A68:C68"/>
    <mergeCell ref="A70:F70"/>
    <mergeCell ref="A93:C93"/>
    <mergeCell ref="A95:F95"/>
    <mergeCell ref="A104:C104"/>
    <mergeCell ref="A2:F2"/>
    <mergeCell ref="A5:F5"/>
    <mergeCell ref="A12:C12"/>
    <mergeCell ref="A14:F14"/>
    <mergeCell ref="A31:C31"/>
  </mergeCells>
  <pageMargins left="0.23622047244094491" right="0.23622047244094491" top="0" bottom="0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13C2-8ED8-4F86-BF34-A6C3FE6B2A7B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IGNEA</vt:lpstr>
      <vt:lpstr>SEDIMENTAR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2023-10-31T17:24:23Z</cp:lastPrinted>
  <dcterms:created xsi:type="dcterms:W3CDTF">2023-09-21T13:54:20Z</dcterms:created>
  <dcterms:modified xsi:type="dcterms:W3CDTF">2025-01-24T18:05:48Z</dcterms:modified>
</cp:coreProperties>
</file>